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laytons Admin Folder\Excel Skills Templates\"/>
    </mc:Choice>
  </mc:AlternateContent>
  <xr:revisionPtr revIDLastSave="0" documentId="13_ncr:1_{F1E52DFA-1676-4D54-8970-688D5F94CA3C}" xr6:coauthVersionLast="45" xr6:coauthVersionMax="45" xr10:uidLastSave="{00000000-0000-0000-0000-000000000000}"/>
  <bookViews>
    <workbookView xWindow="40920" yWindow="-120" windowWidth="29040" windowHeight="15840" activeTab="1" xr2:uid="{00000000-000D-0000-FFFF-FFFF00000000}"/>
  </bookViews>
  <sheets>
    <sheet name="Data" sheetId="1" r:id="rId1"/>
    <sheet name="Report" sheetId="5" r:id="rId2"/>
    <sheet name="Journal" sheetId="6" r:id="rId3"/>
  </sheets>
  <definedNames>
    <definedName name="_xlnm._FilterDatabase" localSheetId="0" hidden="1">Data!$A$4:$H$9</definedName>
    <definedName name="Account">Petty[[#Data],[Account Number]]</definedName>
    <definedName name="AccountNo">OFFSET(Report!$A$4,1,0,ROW(Report!$A$16)-ROW(Report!$A$4)-1,2)</definedName>
    <definedName name="Amount">Petty[[#Data],[Inclusive Amount]]</definedName>
    <definedName name="AmountExcl">Petty[[#Data],[Exclusive Amount]]</definedName>
    <definedName name="AmountTax">Petty[[#Data],[GST Tax Amount]]</definedName>
    <definedName name="ErrorCode">Petty[[#Data],[Error Code]]</definedName>
    <definedName name="JnlCount">COUNTA(Journals[[#Data],[Account Number]])</definedName>
    <definedName name="Journal">Petty[[#Data],[Journal Number]]</definedName>
    <definedName name="PayDate">Petty[[#Data],[Transaction Date]]</definedName>
    <definedName name="_xlnm.Print_Titles" localSheetId="0">Data!$1:$4</definedName>
    <definedName name="Transactions">Petty[#Data]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8" i="6" l="1"/>
  <c r="B28" i="6" s="1"/>
  <c r="A24" i="6"/>
  <c r="B24" i="6" s="1"/>
  <c r="A25" i="6"/>
  <c r="B25" i="6" s="1"/>
  <c r="A26" i="6"/>
  <c r="C26" i="6" s="1"/>
  <c r="A27" i="6"/>
  <c r="B27" i="6" s="1"/>
  <c r="C25" i="6" l="1"/>
  <c r="C27" i="6"/>
  <c r="B26" i="6"/>
  <c r="C28" i="6"/>
  <c r="C24" i="6"/>
  <c r="A23" i="6"/>
  <c r="B23" i="6" s="1"/>
  <c r="A22" i="6"/>
  <c r="B22" i="6" s="1"/>
  <c r="A21" i="6"/>
  <c r="B21" i="6" s="1"/>
  <c r="A20" i="6"/>
  <c r="B20" i="6" s="1"/>
  <c r="A19" i="6"/>
  <c r="B19" i="6" s="1"/>
  <c r="A18" i="6"/>
  <c r="B18" i="6" s="1"/>
  <c r="A17" i="6"/>
  <c r="A16" i="6"/>
  <c r="A15" i="6"/>
  <c r="A14" i="6"/>
  <c r="A13" i="6"/>
  <c r="A12" i="6"/>
  <c r="A11" i="6"/>
  <c r="A10" i="6"/>
  <c r="A9" i="6"/>
  <c r="C4" i="5"/>
  <c r="L5" i="1"/>
  <c r="L6" i="1"/>
  <c r="L7" i="1"/>
  <c r="L8" i="1"/>
  <c r="L9" i="1"/>
  <c r="J5" i="1"/>
  <c r="J6" i="1"/>
  <c r="K6" i="1" s="1"/>
  <c r="J7" i="1"/>
  <c r="K7" i="1" s="1"/>
  <c r="J8" i="1"/>
  <c r="K8" i="1" s="1"/>
  <c r="J9" i="1"/>
  <c r="K9" i="1" s="1"/>
  <c r="B8" i="6" l="1"/>
  <c r="J3" i="1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K5" i="1"/>
  <c r="C15" i="5"/>
  <c r="G3" i="1"/>
  <c r="D4" i="5"/>
  <c r="D15" i="5" s="1"/>
  <c r="C18" i="5"/>
  <c r="O18" i="5" s="1"/>
  <c r="E4" i="5" l="1"/>
  <c r="E14" i="5" s="1"/>
  <c r="B9" i="6"/>
  <c r="B10" i="6"/>
  <c r="B11" i="6"/>
  <c r="B12" i="6"/>
  <c r="B13" i="6"/>
  <c r="B14" i="6"/>
  <c r="B15" i="6"/>
  <c r="B16" i="6"/>
  <c r="B17" i="6"/>
  <c r="K3" i="1"/>
  <c r="D14" i="5"/>
  <c r="C14" i="5"/>
  <c r="D13" i="5"/>
  <c r="C13" i="5"/>
  <c r="E12" i="5"/>
  <c r="D12" i="5"/>
  <c r="C12" i="5"/>
  <c r="D11" i="5"/>
  <c r="C11" i="5"/>
  <c r="D10" i="5"/>
  <c r="C10" i="5"/>
  <c r="D9" i="5"/>
  <c r="C9" i="5"/>
  <c r="D8" i="5"/>
  <c r="C8" i="5"/>
  <c r="D7" i="5"/>
  <c r="C7" i="5"/>
  <c r="E6" i="5"/>
  <c r="D6" i="5"/>
  <c r="C6" i="5"/>
  <c r="D5" i="5"/>
  <c r="C5" i="5"/>
  <c r="E9" i="5" l="1"/>
  <c r="E10" i="5"/>
  <c r="E13" i="5"/>
  <c r="E5" i="5"/>
  <c r="E8" i="5"/>
  <c r="E7" i="5"/>
  <c r="E11" i="5"/>
  <c r="D16" i="5"/>
  <c r="E15" i="5"/>
  <c r="F4" i="5"/>
  <c r="B7" i="6"/>
  <c r="C16" i="5"/>
  <c r="C20" i="5" s="1"/>
  <c r="D18" i="5" s="1"/>
  <c r="D20" i="5" s="1"/>
  <c r="E18" i="5" s="1"/>
  <c r="E16" i="5" l="1"/>
  <c r="E20" i="5" s="1"/>
  <c r="F18" i="5" s="1"/>
  <c r="F15" i="5"/>
  <c r="G4" i="5"/>
  <c r="F14" i="5"/>
  <c r="F13" i="5"/>
  <c r="F12" i="5"/>
  <c r="F11" i="5"/>
  <c r="F10" i="5"/>
  <c r="F9" i="5"/>
  <c r="F8" i="5"/>
  <c r="F7" i="5"/>
  <c r="F6" i="5"/>
  <c r="F5" i="5"/>
  <c r="F16" i="5" l="1"/>
  <c r="F20" i="5" s="1"/>
  <c r="G18" i="5" s="1"/>
  <c r="G15" i="5"/>
  <c r="H4" i="5"/>
  <c r="G14" i="5"/>
  <c r="G13" i="5"/>
  <c r="G12" i="5"/>
  <c r="G11" i="5"/>
  <c r="G10" i="5"/>
  <c r="G9" i="5"/>
  <c r="G8" i="5"/>
  <c r="G7" i="5"/>
  <c r="G6" i="5"/>
  <c r="G5" i="5"/>
  <c r="G16" i="5" l="1"/>
  <c r="G20" i="5" s="1"/>
  <c r="H18" i="5" s="1"/>
  <c r="H15" i="5"/>
  <c r="I4" i="5"/>
  <c r="H14" i="5"/>
  <c r="H12" i="5"/>
  <c r="H10" i="5"/>
  <c r="H8" i="5"/>
  <c r="H13" i="5"/>
  <c r="H11" i="5"/>
  <c r="H9" i="5"/>
  <c r="H7" i="5"/>
  <c r="H6" i="5"/>
  <c r="H5" i="5"/>
  <c r="I15" i="5" l="1"/>
  <c r="J4" i="5"/>
  <c r="I14" i="5"/>
  <c r="I12" i="5"/>
  <c r="I10" i="5"/>
  <c r="I8" i="5"/>
  <c r="I6" i="5"/>
  <c r="I13" i="5"/>
  <c r="I11" i="5"/>
  <c r="I9" i="5"/>
  <c r="I7" i="5"/>
  <c r="I5" i="5"/>
  <c r="H16" i="5"/>
  <c r="H20" i="5" s="1"/>
  <c r="I18" i="5" s="1"/>
  <c r="I16" i="5" l="1"/>
  <c r="I20" i="5" s="1"/>
  <c r="J18" i="5" s="1"/>
  <c r="J15" i="5"/>
  <c r="K4" i="5"/>
  <c r="J14" i="5"/>
  <c r="J13" i="5"/>
  <c r="J12" i="5"/>
  <c r="J11" i="5"/>
  <c r="J10" i="5"/>
  <c r="J9" i="5"/>
  <c r="J8" i="5"/>
  <c r="J7" i="5"/>
  <c r="J6" i="5"/>
  <c r="J5" i="5"/>
  <c r="K15" i="5" l="1"/>
  <c r="L4" i="5"/>
  <c r="K14" i="5"/>
  <c r="K13" i="5"/>
  <c r="K12" i="5"/>
  <c r="K11" i="5"/>
  <c r="K10" i="5"/>
  <c r="K9" i="5"/>
  <c r="K8" i="5"/>
  <c r="K7" i="5"/>
  <c r="K6" i="5"/>
  <c r="K5" i="5"/>
  <c r="J16" i="5"/>
  <c r="J20" i="5" s="1"/>
  <c r="K18" i="5" s="1"/>
  <c r="K16" i="5" l="1"/>
  <c r="K20" i="5" s="1"/>
  <c r="L18" i="5" s="1"/>
  <c r="L15" i="5"/>
  <c r="M4" i="5"/>
  <c r="L14" i="5"/>
  <c r="L12" i="5"/>
  <c r="L10" i="5"/>
  <c r="L8" i="5"/>
  <c r="L6" i="5"/>
  <c r="L13" i="5"/>
  <c r="L11" i="5"/>
  <c r="L9" i="5"/>
  <c r="L7" i="5"/>
  <c r="L5" i="5"/>
  <c r="L16" i="5" l="1"/>
  <c r="L20" i="5" s="1"/>
  <c r="M18" i="5" s="1"/>
  <c r="M15" i="5"/>
  <c r="N4" i="5"/>
  <c r="M14" i="5"/>
  <c r="M12" i="5"/>
  <c r="M10" i="5"/>
  <c r="M8" i="5"/>
  <c r="M6" i="5"/>
  <c r="M13" i="5"/>
  <c r="M11" i="5"/>
  <c r="M9" i="5"/>
  <c r="M7" i="5"/>
  <c r="M5" i="5"/>
  <c r="M16" i="5" l="1"/>
  <c r="M20" i="5" s="1"/>
  <c r="N18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7" i="5" s="1"/>
  <c r="N6" i="5"/>
  <c r="O6" i="5" s="1"/>
  <c r="N5" i="5"/>
  <c r="N16" i="5" l="1"/>
  <c r="N20" i="5" s="1"/>
  <c r="O5" i="5"/>
  <c r="O16" i="5" s="1"/>
  <c r="O20" i="5" s="1"/>
</calcChain>
</file>

<file path=xl/sharedStrings.xml><?xml version="1.0" encoding="utf-8"?>
<sst xmlns="http://schemas.openxmlformats.org/spreadsheetml/2006/main" count="69" uniqueCount="59">
  <si>
    <t>Expense Report</t>
  </si>
  <si>
    <t>General Ledger Journal</t>
  </si>
  <si>
    <t>Transaction Date</t>
  </si>
  <si>
    <t>Reference</t>
  </si>
  <si>
    <t>Description</t>
  </si>
  <si>
    <t>Amount</t>
  </si>
  <si>
    <t>O/B</t>
  </si>
  <si>
    <t>Postage</t>
  </si>
  <si>
    <t>Stationery</t>
  </si>
  <si>
    <t>© www.excel-skills.com</t>
  </si>
  <si>
    <t>Account Number</t>
  </si>
  <si>
    <t>Account Description</t>
  </si>
  <si>
    <t>Start Date</t>
  </si>
  <si>
    <t>Transactions</t>
  </si>
  <si>
    <t>Opening Balance</t>
  </si>
  <si>
    <t>IS-325</t>
  </si>
  <si>
    <t>IS-365</t>
  </si>
  <si>
    <t>IS-390</t>
  </si>
  <si>
    <t>IS-345</t>
  </si>
  <si>
    <t>IS-310</t>
  </si>
  <si>
    <t>IS-330</t>
  </si>
  <si>
    <t>IS-335</t>
  </si>
  <si>
    <t>IS-355</t>
  </si>
  <si>
    <t>IS-370</t>
  </si>
  <si>
    <t>Advertising &amp; Marketing</t>
  </si>
  <si>
    <t>Computer Expenses</t>
  </si>
  <si>
    <t>Consumables &amp; Cleaning</t>
  </si>
  <si>
    <t>Entertainment</t>
  </si>
  <si>
    <t>Office Expenses</t>
  </si>
  <si>
    <t>Travelling &amp; Accommodation</t>
  </si>
  <si>
    <t>Total</t>
  </si>
  <si>
    <t>Closing Balance</t>
  </si>
  <si>
    <t>Petty Cash</t>
  </si>
  <si>
    <t>Opening</t>
  </si>
  <si>
    <t>Cash</t>
  </si>
  <si>
    <t>Cash Wages</t>
  </si>
  <si>
    <t>Bank Account</t>
  </si>
  <si>
    <t>Journal Number</t>
  </si>
  <si>
    <t>Voucher Number</t>
  </si>
  <si>
    <t>Journal No</t>
  </si>
  <si>
    <t>Petty Cash Control Account</t>
  </si>
  <si>
    <t>BS-400</t>
  </si>
  <si>
    <t>BANK</t>
  </si>
  <si>
    <t>Monthly Total</t>
  </si>
  <si>
    <t>Supplier</t>
  </si>
  <si>
    <t>Inclusive Amount</t>
  </si>
  <si>
    <t>Tax Code</t>
  </si>
  <si>
    <t>Exclusive Amount</t>
  </si>
  <si>
    <t>Error Code</t>
  </si>
  <si>
    <t>A</t>
  </si>
  <si>
    <t>TAX</t>
  </si>
  <si>
    <t>E</t>
  </si>
  <si>
    <t>BS-600</t>
  </si>
  <si>
    <t>Example</t>
  </si>
  <si>
    <t>Transaction Example</t>
  </si>
  <si>
    <t>GST %</t>
  </si>
  <si>
    <t>GST</t>
  </si>
  <si>
    <t>GST Control Account</t>
  </si>
  <si>
    <t>GST Tax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</si>
</sst>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(* #,##0.00_);_(* \(#,##0.00\);_(* &quot;-&quot;??_);_(@_)"/>
    <numFmt numFmtId="166" formatCode="mmm\-yyyy"/>
    <numFmt numFmtId="167" formatCode="0.0%"/>
  </numFmts>
  <fonts count="33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i/>
      <sz val="9.5"/>
      <name val="Arial"/>
      <family val="2"/>
    </font>
    <font>
      <sz val="9.5"/>
      <name val="Arial"/>
      <family val="2"/>
    </font>
    <font>
      <sz val="9.5"/>
      <color indexed="9"/>
      <name val="Arial"/>
      <family val="2"/>
    </font>
    <font>
      <sz val="9"/>
      <color indexed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1" fillId="23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NumberFormat="1" applyAlignment="1" applyProtection="1">
      <alignment horizontal="left"/>
      <protection hidden="1"/>
    </xf>
    <xf numFmtId="0" fontId="0" fillId="0" borderId="0" xfId="0" applyProtection="1">
      <protection hidden="1"/>
    </xf>
    <xf numFmtId="14" fontId="27" fillId="0" borderId="0" xfId="0" applyNumberFormat="1" applyFont="1" applyAlignment="1" applyProtection="1">
      <alignment horizontal="center"/>
      <protection hidden="1"/>
    </xf>
    <xf numFmtId="0" fontId="27" fillId="0" borderId="0" xfId="0" applyNumberFormat="1" applyFont="1" applyAlignment="1" applyProtection="1">
      <alignment horizontal="left"/>
      <protection hidden="1"/>
    </xf>
    <xf numFmtId="0" fontId="27" fillId="0" borderId="0" xfId="0" applyFont="1" applyProtection="1">
      <protection hidden="1"/>
    </xf>
    <xf numFmtId="164" fontId="27" fillId="0" borderId="0" xfId="28" applyFont="1" applyProtection="1">
      <protection hidden="1"/>
    </xf>
    <xf numFmtId="0" fontId="27" fillId="0" borderId="0" xfId="28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5" fillId="0" borderId="0" xfId="0" applyFont="1" applyProtection="1">
      <protection hidden="1"/>
    </xf>
    <xf numFmtId="0" fontId="25" fillId="0" borderId="0" xfId="28" applyNumberFormat="1" applyFont="1" applyAlignment="1" applyProtection="1">
      <alignment horizontal="center"/>
      <protection hidden="1"/>
    </xf>
    <xf numFmtId="14" fontId="22" fillId="0" borderId="0" xfId="0" applyNumberFormat="1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center"/>
      <protection hidden="1"/>
    </xf>
    <xf numFmtId="14" fontId="28" fillId="0" borderId="0" xfId="0" applyNumberFormat="1" applyFont="1" applyAlignment="1" applyProtection="1">
      <alignment horizontal="left"/>
      <protection hidden="1"/>
    </xf>
    <xf numFmtId="164" fontId="26" fillId="0" borderId="0" xfId="28" applyFont="1" applyProtection="1">
      <protection hidden="1"/>
    </xf>
    <xf numFmtId="0" fontId="26" fillId="0" borderId="0" xfId="28" applyNumberFormat="1" applyFont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0" fillId="0" borderId="0" xfId="28" applyNumberFormat="1" applyFont="1" applyProtection="1">
      <protection hidden="1"/>
    </xf>
    <xf numFmtId="0" fontId="22" fillId="0" borderId="0" xfId="0" applyNumberFormat="1" applyFont="1" applyAlignment="1" applyProtection="1">
      <alignment horizontal="left"/>
      <protection hidden="1"/>
    </xf>
    <xf numFmtId="0" fontId="23" fillId="0" borderId="0" xfId="0" applyNumberFormat="1" applyFont="1" applyProtection="1">
      <protection hidden="1"/>
    </xf>
    <xf numFmtId="0" fontId="2" fillId="0" borderId="0" xfId="28" applyNumberFormat="1" applyFont="1" applyAlignment="1" applyProtection="1">
      <alignment horizontal="left"/>
      <protection hidden="1"/>
    </xf>
    <xf numFmtId="0" fontId="23" fillId="0" borderId="0" xfId="28" applyNumberFormat="1" applyFont="1" applyProtection="1">
      <protection hidden="1"/>
    </xf>
    <xf numFmtId="14" fontId="29" fillId="0" borderId="0" xfId="0" applyNumberFormat="1" applyFont="1" applyBorder="1" applyAlignment="1" applyProtection="1">
      <alignment horizontal="left"/>
      <protection hidden="1"/>
    </xf>
    <xf numFmtId="0" fontId="2" fillId="0" borderId="0" xfId="28" applyNumberFormat="1" applyFont="1" applyProtection="1">
      <protection hidden="1"/>
    </xf>
    <xf numFmtId="0" fontId="2" fillId="24" borderId="10" xfId="28" applyNumberFormat="1" applyFont="1" applyFill="1" applyBorder="1" applyAlignment="1" applyProtection="1">
      <alignment horizontal="left" wrapText="1"/>
      <protection hidden="1"/>
    </xf>
    <xf numFmtId="0" fontId="2" fillId="24" borderId="12" xfId="28" applyNumberFormat="1" applyFont="1" applyFill="1" applyBorder="1" applyAlignment="1" applyProtection="1">
      <alignment horizontal="left" wrapText="1"/>
      <protection hidden="1"/>
    </xf>
    <xf numFmtId="166" fontId="2" fillId="25" borderId="11" xfId="28" applyNumberFormat="1" applyFont="1" applyFill="1" applyBorder="1" applyAlignment="1" applyProtection="1">
      <alignment horizontal="center"/>
      <protection hidden="1"/>
    </xf>
    <xf numFmtId="166" fontId="2" fillId="0" borderId="0" xfId="0" applyNumberFormat="1" applyFont="1" applyProtection="1">
      <protection hidden="1"/>
    </xf>
    <xf numFmtId="0" fontId="24" fillId="0" borderId="0" xfId="0" applyNumberFormat="1" applyFont="1" applyAlignment="1" applyProtection="1">
      <alignment horizontal="left"/>
      <protection hidden="1"/>
    </xf>
    <xf numFmtId="0" fontId="24" fillId="0" borderId="0" xfId="0" applyNumberFormat="1" applyFont="1" applyProtection="1">
      <protection hidden="1"/>
    </xf>
    <xf numFmtId="165" fontId="24" fillId="0" borderId="0" xfId="28" applyNumberFormat="1" applyFont="1" applyProtection="1">
      <protection hidden="1"/>
    </xf>
    <xf numFmtId="165" fontId="24" fillId="0" borderId="0" xfId="0" applyNumberFormat="1" applyFont="1" applyProtection="1">
      <protection hidden="1"/>
    </xf>
    <xf numFmtId="0" fontId="24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left"/>
      <protection hidden="1"/>
    </xf>
    <xf numFmtId="0" fontId="2" fillId="0" borderId="0" xfId="0" applyNumberFormat="1" applyFont="1" applyProtection="1">
      <protection hidden="1"/>
    </xf>
    <xf numFmtId="165" fontId="2" fillId="0" borderId="13" xfId="28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0" fontId="2" fillId="0" borderId="0" xfId="0" applyFont="1" applyProtection="1">
      <protection hidden="1"/>
    </xf>
    <xf numFmtId="165" fontId="0" fillId="0" borderId="0" xfId="28" applyNumberFormat="1" applyFont="1" applyProtection="1">
      <protection hidden="1"/>
    </xf>
    <xf numFmtId="165" fontId="0" fillId="0" borderId="0" xfId="0" applyNumberFormat="1" applyProtection="1">
      <protection hidden="1"/>
    </xf>
    <xf numFmtId="165" fontId="2" fillId="0" borderId="0" xfId="28" applyNumberFormat="1" applyFont="1" applyProtection="1">
      <protection hidden="1"/>
    </xf>
    <xf numFmtId="0" fontId="25" fillId="0" borderId="0" xfId="0" applyFont="1" applyAlignment="1" applyProtection="1">
      <alignment horizontal="left"/>
      <protection hidden="1"/>
    </xf>
    <xf numFmtId="0" fontId="27" fillId="0" borderId="0" xfId="0" applyFont="1" applyAlignment="1" applyProtection="1">
      <alignment horizontal="left"/>
      <protection hidden="1"/>
    </xf>
    <xf numFmtId="0" fontId="24" fillId="0" borderId="0" xfId="0" applyFont="1" applyAlignment="1" applyProtection="1">
      <alignment horizontal="left"/>
      <protection hidden="1"/>
    </xf>
    <xf numFmtId="0" fontId="21" fillId="0" borderId="0" xfId="28" applyNumberFormat="1" applyFont="1" applyFill="1" applyBorder="1" applyAlignment="1" applyProtection="1">
      <alignment horizontal="center"/>
      <protection hidden="1"/>
    </xf>
    <xf numFmtId="0" fontId="2" fillId="24" borderId="11" xfId="0" applyNumberFormat="1" applyFont="1" applyFill="1" applyBorder="1" applyAlignment="1" applyProtection="1">
      <alignment horizontal="center"/>
      <protection hidden="1"/>
    </xf>
    <xf numFmtId="166" fontId="25" fillId="0" borderId="0" xfId="0" applyNumberFormat="1" applyFont="1" applyFill="1" applyAlignment="1" applyProtection="1">
      <protection hidden="1"/>
    </xf>
    <xf numFmtId="0" fontId="26" fillId="0" borderId="0" xfId="28" applyNumberFormat="1" applyFont="1" applyFill="1" applyBorder="1" applyAlignment="1" applyProtection="1">
      <alignment horizontal="left"/>
      <protection hidden="1"/>
    </xf>
    <xf numFmtId="165" fontId="23" fillId="0" borderId="0" xfId="0" applyNumberFormat="1" applyFont="1" applyProtection="1">
      <protection hidden="1"/>
    </xf>
    <xf numFmtId="165" fontId="24" fillId="0" borderId="0" xfId="28" applyNumberFormat="1" applyFont="1" applyFill="1" applyBorder="1" applyAlignment="1" applyProtection="1">
      <alignment horizontal="center"/>
      <protection hidden="1"/>
    </xf>
    <xf numFmtId="0" fontId="24" fillId="25" borderId="7" xfId="0" applyNumberFormat="1" applyFont="1" applyFill="1" applyBorder="1" applyAlignment="1" applyProtection="1">
      <alignment horizontal="left"/>
      <protection hidden="1"/>
    </xf>
    <xf numFmtId="0" fontId="24" fillId="25" borderId="7" xfId="0" applyNumberFormat="1" applyFont="1" applyFill="1" applyBorder="1" applyProtection="1">
      <protection hidden="1"/>
    </xf>
    <xf numFmtId="0" fontId="30" fillId="24" borderId="15" xfId="0" applyNumberFormat="1" applyFont="1" applyFill="1" applyBorder="1" applyAlignment="1" applyProtection="1">
      <alignment horizontal="center" wrapText="1"/>
      <protection hidden="1"/>
    </xf>
    <xf numFmtId="0" fontId="30" fillId="24" borderId="15" xfId="0" applyNumberFormat="1" applyFont="1" applyFill="1" applyBorder="1" applyAlignment="1" applyProtection="1">
      <alignment horizontal="left" wrapText="1"/>
      <protection hidden="1"/>
    </xf>
    <xf numFmtId="0" fontId="30" fillId="24" borderId="15" xfId="0" applyNumberFormat="1" applyFont="1" applyFill="1" applyBorder="1" applyAlignment="1" applyProtection="1">
      <alignment wrapText="1"/>
      <protection hidden="1"/>
    </xf>
    <xf numFmtId="0" fontId="30" fillId="24" borderId="15" xfId="28" applyNumberFormat="1" applyFont="1" applyFill="1" applyBorder="1" applyAlignment="1" applyProtection="1">
      <alignment horizontal="center" wrapText="1"/>
      <protection hidden="1"/>
    </xf>
    <xf numFmtId="0" fontId="30" fillId="0" borderId="0" xfId="0" applyNumberFormat="1" applyFont="1" applyAlignment="1" applyProtection="1">
      <alignment wrapText="1"/>
      <protection hidden="1"/>
    </xf>
    <xf numFmtId="165" fontId="30" fillId="25" borderId="11" xfId="28" applyNumberFormat="1" applyFont="1" applyFill="1" applyBorder="1" applyAlignment="1" applyProtection="1">
      <alignment horizontal="center"/>
      <protection hidden="1"/>
    </xf>
    <xf numFmtId="0" fontId="30" fillId="25" borderId="14" xfId="28" applyNumberFormat="1" applyFont="1" applyFill="1" applyBorder="1" applyAlignment="1" applyProtection="1">
      <alignment horizontal="left" wrapText="1"/>
      <protection hidden="1"/>
    </xf>
    <xf numFmtId="166" fontId="30" fillId="0" borderId="0" xfId="0" applyNumberFormat="1" applyFont="1" applyProtection="1">
      <protection hidden="1"/>
    </xf>
    <xf numFmtId="0" fontId="30" fillId="24" borderId="16" xfId="28" applyNumberFormat="1" applyFont="1" applyFill="1" applyBorder="1" applyAlignment="1" applyProtection="1">
      <alignment horizontal="center" wrapText="1"/>
      <protection hidden="1"/>
    </xf>
    <xf numFmtId="0" fontId="30" fillId="24" borderId="11" xfId="28" applyNumberFormat="1" applyFont="1" applyFill="1" applyBorder="1" applyAlignment="1" applyProtection="1">
      <alignment horizontal="center" wrapText="1"/>
      <protection hidden="1"/>
    </xf>
    <xf numFmtId="0" fontId="30" fillId="26" borderId="11" xfId="28" applyNumberFormat="1" applyFont="1" applyFill="1" applyBorder="1" applyAlignment="1" applyProtection="1">
      <alignment horizontal="center" wrapText="1"/>
      <protection hidden="1"/>
    </xf>
    <xf numFmtId="167" fontId="24" fillId="27" borderId="11" xfId="43" applyNumberFormat="1" applyFont="1" applyFill="1" applyBorder="1" applyAlignment="1" applyProtection="1">
      <alignment horizontal="center"/>
      <protection hidden="1"/>
    </xf>
    <xf numFmtId="14" fontId="24" fillId="24" borderId="11" xfId="28" applyNumberFormat="1" applyFont="1" applyFill="1" applyBorder="1" applyAlignment="1" applyProtection="1">
      <alignment horizontal="center"/>
      <protection hidden="1"/>
    </xf>
    <xf numFmtId="0" fontId="30" fillId="25" borderId="17" xfId="28" applyNumberFormat="1" applyFont="1" applyFill="1" applyBorder="1" applyAlignment="1" applyProtection="1">
      <alignment horizontal="left" wrapText="1"/>
      <protection hidden="1"/>
    </xf>
    <xf numFmtId="0" fontId="24" fillId="24" borderId="7" xfId="28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center"/>
      <protection hidden="1"/>
    </xf>
    <xf numFmtId="164" fontId="0" fillId="0" borderId="0" xfId="28" applyFont="1" applyProtection="1">
      <protection hidden="1"/>
    </xf>
    <xf numFmtId="14" fontId="32" fillId="0" borderId="0" xfId="0" applyNumberFormat="1" applyFont="1" applyAlignment="1" applyProtection="1">
      <alignment horizontal="left"/>
      <protection hidden="1"/>
    </xf>
    <xf numFmtId="0" fontId="32" fillId="0" borderId="0" xfId="0" applyNumberFormat="1" applyFont="1" applyAlignment="1" applyProtection="1">
      <alignment horizontal="left"/>
      <protection hidden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3" builtinId="5"/>
    <cellStyle name="Title" xfId="40" builtinId="15" customBuiltin="1"/>
    <cellStyle name="Total" xfId="41" builtinId="25" customBuiltin="1"/>
    <cellStyle name="Warning Text" xfId="42" builtinId="11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5" formatCode="_(* #,##0.00_);_(* \(#,##0.00\);_(* &quot;-&quot;??_);_(@_)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left" vertical="bottom" textRotation="0" wrapText="0" relative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/>
        <i val="0"/>
        <condense val="0"/>
        <extend val="0"/>
        <color indexed="9"/>
      </font>
      <fill>
        <patternFill>
          <bgColor indexed="53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center" vertical="bottom" textRotation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4" formatCode="_ * #,##0.00_ ;_ * \-#,##0.00_ ;_ * &quot;-&quot;??_ ;_ @_ "/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0" formatCode="General"/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left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alignment horizontal="center" vertical="bottom" textRotation="0" wrapText="0" relative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5"/>
        <color auto="1"/>
        <name val="Arial"/>
        <scheme val="none"/>
      </font>
      <numFmt numFmtId="168" formatCode="yyyy/mm/dd"/>
      <alignment horizontal="center" vertical="bottom" textRotation="0" wrapText="0" relativeIndent="0" justifyLastLine="0" shrinkToFit="0" readingOrder="0"/>
      <protection locked="1" hidden="1"/>
    </dxf>
    <dxf>
      <border outline="0">
        <top style="thin">
          <color indexed="8"/>
        </top>
      </border>
    </dxf>
    <dxf>
      <protection locked="1" hidden="1"/>
    </dxf>
    <dxf>
      <border outline="0">
        <bottom style="thin">
          <color indexed="8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protection locked="1" hidden="1"/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rgb="FFFF6600"/>
        </patternFill>
      </fill>
    </dxf>
  </dxfs>
  <tableStyles count="0" defaultTableStyle="TableStyleMedium9" defaultPivotStyle="PivotStyleLight16"/>
  <colors>
    <mruColors>
      <color rgb="FFFF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xcel-skills.com/excel_templates.as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25</xdr:col>
      <xdr:colOff>170442</xdr:colOff>
      <xdr:row>3</xdr:row>
      <xdr:rowOff>130338</xdr:rowOff>
    </xdr:from>
    <xdr:to>
      <xdr:col>25</xdr:col>
      <xdr:colOff>242442</xdr:colOff>
      <xdr:row>3</xdr:row>
      <xdr:rowOff>202338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0373468" y="711864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190494</xdr:colOff>
      <xdr:row>3</xdr:row>
      <xdr:rowOff>80208</xdr:rowOff>
    </xdr:from>
    <xdr:to>
      <xdr:col>28</xdr:col>
      <xdr:colOff>262494</xdr:colOff>
      <xdr:row>3</xdr:row>
      <xdr:rowOff>152208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25687415" y="681787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250650</xdr:colOff>
      <xdr:row>5</xdr:row>
      <xdr:rowOff>90234</xdr:rowOff>
    </xdr:from>
    <xdr:to>
      <xdr:col>19</xdr:col>
      <xdr:colOff>322650</xdr:colOff>
      <xdr:row>5</xdr:row>
      <xdr:rowOff>162234</xdr:rowOff>
    </xdr:to>
    <xdr:sp macro="" textlink="">
      <xdr:nvSpPr>
        <xdr:cNvPr id="2" name="Rectangle 1" title="www.excel-skills.com">
          <a:hlinkClick xmlns:r="http://schemas.openxmlformats.org/officeDocument/2006/relationships" r:id="rId1" tooltip="© www.excel-skills.com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6132334" y="1062787"/>
          <a:ext cx="72000" cy="720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horzOverflow="clip" wrap="none" lIns="0" tIns="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en-US" sz="800" b="0" i="0" u="none" strike="noStrike" baseline="0">
              <a:solidFill>
                <a:schemeClr val="bg1"/>
              </a:solidFill>
              <a:latin typeface="Arial Rounded MT Bold" pitchFamily="34" charset="0"/>
              <a:cs typeface="Arial"/>
            </a:rPr>
            <a:t>www.excel-skills.com</a:t>
          </a:r>
        </a:p>
      </xdr:txBody>
    </xdr:sp>
    <xdr:clientData fPrintsWithSheet="0"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etty" displayName="Petty" ref="A4:L9" totalsRowShown="0" headerRowDxfId="21" dataDxfId="19" headerRowBorderDxfId="20" tableBorderDxfId="18">
  <autoFilter ref="A4:L9" xr:uid="{00000000-0009-0000-0100-000001000000}"/>
  <sortState xmlns:xlrd2="http://schemas.microsoft.com/office/spreadsheetml/2017/richdata2" ref="A5:L95">
    <sortCondition ref="A5:A95"/>
    <sortCondition ref="C5:C95"/>
  </sortState>
  <tableColumns count="12">
    <tableColumn id="1" xr3:uid="{00000000-0010-0000-0000-000001000000}" name="Transaction Date" dataDxfId="17"/>
    <tableColumn id="2" xr3:uid="{00000000-0010-0000-0000-000002000000}" name="Journal Number" dataDxfId="16"/>
    <tableColumn id="3" xr3:uid="{00000000-0010-0000-0000-000003000000}" name="Voucher Number" dataDxfId="15"/>
    <tableColumn id="4" xr3:uid="{00000000-0010-0000-0000-000004000000}" name="Supplier" dataDxfId="14"/>
    <tableColumn id="5" xr3:uid="{00000000-0010-0000-0000-000005000000}" name="Reference" dataDxfId="13"/>
    <tableColumn id="6" xr3:uid="{00000000-0010-0000-0000-000006000000}" name="Description" dataDxfId="12"/>
    <tableColumn id="7" xr3:uid="{00000000-0010-0000-0000-000007000000}" name="Inclusive Amount" dataDxfId="11" dataCellStyle="Comma"/>
    <tableColumn id="8" xr3:uid="{00000000-0010-0000-0000-000008000000}" name="Account Number" dataDxfId="10" dataCellStyle="Comma"/>
    <tableColumn id="9" xr3:uid="{00000000-0010-0000-0000-000009000000}" name="Tax Code" dataDxfId="9"/>
    <tableColumn id="10" xr3:uid="{00000000-0010-0000-0000-00000A000000}" name="GST Tax Amount" dataDxfId="8" dataCellStyle="Comma">
      <calculatedColumnFormula>IF(I5="A",$G5/(1+$I$2)*$I$2,0)</calculatedColumnFormula>
    </tableColumn>
    <tableColumn id="11" xr3:uid="{00000000-0010-0000-0000-00000B000000}" name="Exclusive Amount" dataDxfId="7" dataCellStyle="Comma">
      <calculatedColumnFormula>G5-J5</calculatedColumnFormula>
    </tableColumn>
    <tableColumn id="12" xr3:uid="{00000000-0010-0000-0000-00000C000000}" name="Error Code" dataDxfId="6">
      <calculatedColumnFormula>IF(AND($G5&gt;0,$H5&lt;&gt;"BANK")=TRUE,"E1",IF(AND($G5&lt;0,$H5="BANK")=TRUE,"E1",IF(AND(ISNA(VLOOKUP($H5,AccountNo,1,0))=TRUE,ISBLANK($H5)=FALSE)=TRUE,"E2","")))</calculatedColumnFormula>
    </tableColumn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Journals" displayName="Journals" ref="A6:C28" totalsRowShown="0" headerRowDxfId="3">
  <autoFilter ref="A6:C28" xr:uid="{00000000-0009-0000-0100-000002000000}"/>
  <tableColumns count="3">
    <tableColumn id="1" xr3:uid="{00000000-0010-0000-0100-000001000000}" name="Account Number" dataDxfId="2">
      <calculatedColumnFormula>IF(ROW($D7)-ROW($D$8)&gt;COUNTA(OFFSET(Report!$B$4,1,0,ROW(Report!$B$16)-ROW(Report!$B$4)-1,1)),"",IF(OFFSET(Report!$A$4,ROW($D7)-ROW($D$8),0,1,1)="BANK","",IF(OFFSET(Report!$A$4,ROW($D7)-ROW($D$8),0,1,1)="TAX","",OFFSET(Report!$A$4,ROW($D7)-ROW($D$8),0,1,1))))</calculatedColumnFormula>
    </tableColumn>
    <tableColumn id="2" xr3:uid="{00000000-0010-0000-0100-000002000000}" name="Amount" dataDxfId="1" dataCellStyle="Comma">
      <calculatedColumnFormula>IF(LEN($A7)&gt;1,-SUMPRODUCT((Journal=$B$4)*(Account=$A7)*(AmountExcl)),"")</calculatedColumnFormula>
    </tableColumn>
    <tableColumn id="3" xr3:uid="{00000000-0010-0000-0100-000003000000}" name="Account Description" dataDxfId="0">
      <calculatedColumnFormula>IF(ISNA(VLOOKUP($A7,AccountNo,2,0))=TRUE,"",VLOOKUP($A7,AccountNo,2,0))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"/>
  <sheetViews>
    <sheetView zoomScale="95" workbookViewId="0">
      <pane ySplit="4" topLeftCell="A5" activePane="bottomLeft" state="frozen"/>
      <selection pane="bottomLeft" activeCell="G13" sqref="G13"/>
    </sheetView>
  </sheetViews>
  <sheetFormatPr defaultColWidth="9.1328125" defaultRowHeight="15" customHeight="1" x14ac:dyDescent="0.3"/>
  <cols>
    <col min="1" max="1" width="14.73046875" style="3" customWidth="1"/>
    <col min="2" max="3" width="12.73046875" style="12" customWidth="1"/>
    <col min="4" max="4" width="25.73046875" style="42" customWidth="1"/>
    <col min="5" max="5" width="14.73046875" style="5" customWidth="1"/>
    <col min="6" max="6" width="25.73046875" style="5" customWidth="1"/>
    <col min="7" max="7" width="14.73046875" style="6" customWidth="1"/>
    <col min="8" max="8" width="14.73046875" style="7" customWidth="1"/>
    <col min="9" max="9" width="7.73046875" style="12" customWidth="1"/>
    <col min="10" max="11" width="14.73046875" style="6" customWidth="1"/>
    <col min="12" max="12" width="10.73046875" style="12" customWidth="1"/>
    <col min="13" max="16384" width="9.1328125" style="5"/>
  </cols>
  <sheetData>
    <row r="1" spans="1:12" s="9" customFormat="1" x14ac:dyDescent="0.4">
      <c r="A1" s="69" t="s">
        <v>32</v>
      </c>
      <c r="B1" s="8"/>
      <c r="C1" s="8"/>
      <c r="D1" s="41"/>
      <c r="G1" s="2"/>
      <c r="H1" s="10"/>
      <c r="I1" s="67"/>
      <c r="J1" s="68"/>
      <c r="K1" s="68"/>
      <c r="L1" s="67"/>
    </row>
    <row r="2" spans="1:12" ht="15" customHeight="1" x14ac:dyDescent="0.35">
      <c r="A2" s="11" t="s">
        <v>13</v>
      </c>
      <c r="H2" s="10" t="s">
        <v>55</v>
      </c>
      <c r="I2" s="63">
        <v>0.15</v>
      </c>
    </row>
    <row r="3" spans="1:12" ht="15" customHeight="1" x14ac:dyDescent="0.35">
      <c r="A3" s="13" t="s">
        <v>9</v>
      </c>
      <c r="G3" s="14">
        <f>SUBTOTAL(109,Amount)</f>
        <v>386</v>
      </c>
      <c r="H3" s="15"/>
      <c r="J3" s="14">
        <f>SUBTOTAL(109,AmountTax)</f>
        <v>-14.869565217391305</v>
      </c>
      <c r="K3" s="14">
        <f>SUBTOTAL(109,AmountExcl)</f>
        <v>400.86956521739131</v>
      </c>
    </row>
    <row r="4" spans="1:12" s="56" customFormat="1" ht="27.75" x14ac:dyDescent="0.4">
      <c r="A4" s="52" t="s">
        <v>2</v>
      </c>
      <c r="B4" s="52" t="s">
        <v>37</v>
      </c>
      <c r="C4" s="52" t="s">
        <v>38</v>
      </c>
      <c r="D4" s="53" t="s">
        <v>44</v>
      </c>
      <c r="E4" s="54" t="s">
        <v>3</v>
      </c>
      <c r="F4" s="54" t="s">
        <v>4</v>
      </c>
      <c r="G4" s="55" t="s">
        <v>45</v>
      </c>
      <c r="H4" s="60" t="s">
        <v>10</v>
      </c>
      <c r="I4" s="61" t="s">
        <v>46</v>
      </c>
      <c r="J4" s="62" t="s">
        <v>58</v>
      </c>
      <c r="K4" s="62" t="s">
        <v>47</v>
      </c>
      <c r="L4" s="62" t="s">
        <v>48</v>
      </c>
    </row>
    <row r="5" spans="1:12" ht="15" customHeight="1" x14ac:dyDescent="0.3">
      <c r="A5" s="3">
        <v>42428</v>
      </c>
      <c r="B5" s="12">
        <v>0</v>
      </c>
      <c r="C5" s="12">
        <v>0</v>
      </c>
      <c r="D5" s="42" t="s">
        <v>33</v>
      </c>
      <c r="E5" s="4" t="s">
        <v>6</v>
      </c>
      <c r="F5" s="5" t="s">
        <v>14</v>
      </c>
      <c r="G5" s="6">
        <v>500</v>
      </c>
      <c r="H5" s="7" t="s">
        <v>42</v>
      </c>
      <c r="I5" s="12" t="s">
        <v>51</v>
      </c>
      <c r="J5" s="6">
        <f t="shared" ref="J5:J9" si="0">IF(I5="A",$G5/(1+$I$2)*$I$2,0)</f>
        <v>0</v>
      </c>
      <c r="K5" s="6">
        <f t="shared" ref="K5:K9" si="1">G5-J5</f>
        <v>500</v>
      </c>
      <c r="L5" s="12" t="str">
        <f t="shared" ref="L5:L9" ca="1" si="2">IF(AND($G5&gt;0,$H5&lt;&gt;"BANK")=TRUE,"E1",IF(AND($G5&lt;0,$H5="BANK")=TRUE,"E1",IF(AND(ISNA(VLOOKUP($H5,AccountNo,1,0))=TRUE,ISBLANK($H5)=FALSE)=TRUE,"E2","")))</f>
        <v/>
      </c>
    </row>
    <row r="6" spans="1:12" ht="15" customHeight="1" x14ac:dyDescent="0.3">
      <c r="A6" s="3">
        <v>42430</v>
      </c>
      <c r="B6" s="12">
        <v>1201</v>
      </c>
      <c r="C6" s="12">
        <v>51</v>
      </c>
      <c r="D6" s="43" t="s">
        <v>53</v>
      </c>
      <c r="E6" s="4" t="s">
        <v>34</v>
      </c>
      <c r="F6" s="32" t="s">
        <v>54</v>
      </c>
      <c r="G6" s="6">
        <v>-114</v>
      </c>
      <c r="H6" s="7" t="s">
        <v>19</v>
      </c>
      <c r="I6" s="12" t="s">
        <v>49</v>
      </c>
      <c r="J6" s="6">
        <f t="shared" si="0"/>
        <v>-14.869565217391305</v>
      </c>
      <c r="K6" s="6">
        <f t="shared" si="1"/>
        <v>-99.130434782608688</v>
      </c>
      <c r="L6" s="12" t="str">
        <f t="shared" ca="1" si="2"/>
        <v/>
      </c>
    </row>
    <row r="7" spans="1:12" ht="15" customHeight="1" x14ac:dyDescent="0.3">
      <c r="D7" s="43"/>
      <c r="E7" s="4"/>
      <c r="J7" s="6">
        <f t="shared" si="0"/>
        <v>0</v>
      </c>
      <c r="K7" s="6">
        <f t="shared" si="1"/>
        <v>0</v>
      </c>
      <c r="L7" s="12" t="str">
        <f t="shared" ca="1" si="2"/>
        <v/>
      </c>
    </row>
    <row r="8" spans="1:12" ht="15" customHeight="1" x14ac:dyDescent="0.3">
      <c r="D8" s="43"/>
      <c r="J8" s="6">
        <f t="shared" si="0"/>
        <v>0</v>
      </c>
      <c r="K8" s="6">
        <f t="shared" si="1"/>
        <v>0</v>
      </c>
      <c r="L8" s="12" t="str">
        <f t="shared" ca="1" si="2"/>
        <v/>
      </c>
    </row>
    <row r="9" spans="1:12" ht="15" customHeight="1" x14ac:dyDescent="0.3">
      <c r="D9" s="43"/>
      <c r="E9" s="4"/>
      <c r="J9" s="6">
        <f t="shared" si="0"/>
        <v>0</v>
      </c>
      <c r="K9" s="6">
        <f t="shared" si="1"/>
        <v>0</v>
      </c>
      <c r="L9" s="12" t="str">
        <f t="shared" ca="1" si="2"/>
        <v/>
      </c>
    </row>
  </sheetData>
  <sheetProtection autoFilter="0"/>
  <phoneticPr fontId="3" type="noConversion"/>
  <conditionalFormatting sqref="L5:L9">
    <cfRule type="cellIs" dxfId="24" priority="3" operator="between">
      <formula>"E1"</formula>
      <formula>"E9"</formula>
    </cfRule>
  </conditionalFormatting>
  <conditionalFormatting sqref="G4">
    <cfRule type="expression" dxfId="23" priority="2">
      <formula>COUNTIF(ErrorCode,"E1")&gt;0=TRUE</formula>
    </cfRule>
  </conditionalFormatting>
  <conditionalFormatting sqref="H4">
    <cfRule type="expression" dxfId="22" priority="1">
      <formula>COUNTIF(ErrorCode,"E2")&gt;0=TRUE</formula>
    </cfRule>
  </conditionalFormatting>
  <dataValidations count="3">
    <dataValidation type="date" operator="greaterThan" allowBlank="1" showInputMessage="1" showErrorMessage="1" errorTitle="Invalid Date" error="The date that you entered is invalid. Enter a new date in accordance with the regional date settings that are specified in the System Control Panel." sqref="A5:A9" xr:uid="{00000000-0002-0000-0100-000000000000}">
      <formula1>36526</formula1>
    </dataValidation>
    <dataValidation type="list" allowBlank="1" showInputMessage="1" showErrorMessage="1" errorTitle="Invalid Account" error="Select a valid account number from the list box." sqref="H5:H9" xr:uid="{00000000-0002-0000-0100-000001000000}">
      <formula1>AccountNo</formula1>
    </dataValidation>
    <dataValidation type="list" allowBlank="1" showInputMessage="1" showErrorMessage="1" errorTitle="Invalid Data" error="Select a valid item from the list box." sqref="I5:I9" xr:uid="{00000000-0002-0000-0100-000002000000}">
      <formula1>"A,E"</formula1>
    </dataValidation>
  </dataValidations>
  <pageMargins left="0.75" right="0.75" top="1" bottom="1" header="0.5" footer="0.5"/>
  <pageSetup paperSize="9" scale="62" fitToHeight="0" orientation="portrait" r:id="rId1"/>
  <headerFooter alignWithMargins="0">
    <oddFooter>Page &amp;P of &amp;N</oddFooter>
  </headerFooter>
  <ignoredErrors>
    <ignoredError sqref="H5:H6" listDataValidatio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0"/>
  <sheetViews>
    <sheetView tabSelected="1" zoomScale="95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C29" sqref="C29"/>
    </sheetView>
  </sheetViews>
  <sheetFormatPr defaultColWidth="9.1328125" defaultRowHeight="15" customHeight="1" x14ac:dyDescent="0.35"/>
  <cols>
    <col min="1" max="1" width="10.73046875" style="1" customWidth="1"/>
    <col min="2" max="2" width="27.86328125" style="16" bestFit="1" customWidth="1"/>
    <col min="3" max="15" width="14.73046875" style="38" customWidth="1"/>
    <col min="16" max="16" width="15.73046875" style="39" customWidth="1"/>
    <col min="17" max="20" width="15.73046875" style="2" customWidth="1"/>
    <col min="21" max="16384" width="9.1328125" style="2"/>
  </cols>
  <sheetData>
    <row r="1" spans="1:16" s="16" customFormat="1" x14ac:dyDescent="0.4">
      <c r="A1" s="70" t="s">
        <v>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6" s="19" customFormat="1" x14ac:dyDescent="0.4">
      <c r="A2" s="18" t="s">
        <v>0</v>
      </c>
      <c r="C2" s="20" t="s">
        <v>12</v>
      </c>
      <c r="D2" s="64">
        <v>42430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6" s="19" customFormat="1" x14ac:dyDescent="0.4">
      <c r="A3" s="22" t="s">
        <v>9</v>
      </c>
      <c r="C3" s="23"/>
      <c r="D3" s="44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s="27" customFormat="1" ht="27.75" x14ac:dyDescent="0.4">
      <c r="A4" s="24" t="s">
        <v>10</v>
      </c>
      <c r="B4" s="25" t="s">
        <v>11</v>
      </c>
      <c r="C4" s="26">
        <f ca="1">IF(ISBLANK($D$2)=TRUE,DATE(YEAR(TODAY()),MONTH(TODAY())+1,0),DATE(YEAR($D$2),MONTH($D$2)+1,0))</f>
        <v>42460</v>
      </c>
      <c r="D4" s="26">
        <f ca="1">DATE(YEAR(C4),MONTH(C4)+2,0)</f>
        <v>42490</v>
      </c>
      <c r="E4" s="26">
        <f t="shared" ref="E4:N4" ca="1" si="0">DATE(YEAR(D4),MONTH(D4)+2,0)</f>
        <v>42521</v>
      </c>
      <c r="F4" s="26">
        <f t="shared" ca="1" si="0"/>
        <v>42551</v>
      </c>
      <c r="G4" s="26">
        <f t="shared" ca="1" si="0"/>
        <v>42582</v>
      </c>
      <c r="H4" s="26">
        <f t="shared" ca="1" si="0"/>
        <v>42613</v>
      </c>
      <c r="I4" s="26">
        <f t="shared" ca="1" si="0"/>
        <v>42643</v>
      </c>
      <c r="J4" s="26">
        <f t="shared" ca="1" si="0"/>
        <v>42674</v>
      </c>
      <c r="K4" s="26">
        <f t="shared" ca="1" si="0"/>
        <v>42704</v>
      </c>
      <c r="L4" s="26">
        <f t="shared" ca="1" si="0"/>
        <v>42735</v>
      </c>
      <c r="M4" s="26">
        <f t="shared" ca="1" si="0"/>
        <v>42766</v>
      </c>
      <c r="N4" s="26">
        <f t="shared" ca="1" si="0"/>
        <v>42794</v>
      </c>
      <c r="O4" s="26" t="s">
        <v>30</v>
      </c>
    </row>
    <row r="5" spans="1:16" s="32" customFormat="1" ht="15" customHeight="1" x14ac:dyDescent="0.3">
      <c r="A5" s="28" t="s">
        <v>19</v>
      </c>
      <c r="B5" s="29" t="s">
        <v>24</v>
      </c>
      <c r="C5" s="30">
        <f t="shared" ref="C5:N14" ca="1" si="1">SUMPRODUCT((PayDate&gt;=DATE(YEAR(C$4),MONTH(C$4),1))*(PayDate&lt;=C$4)*(Account=$A5)*(AmountExcl))</f>
        <v>-99.130434782608688</v>
      </c>
      <c r="D5" s="30">
        <f t="shared" ca="1" si="1"/>
        <v>0</v>
      </c>
      <c r="E5" s="30">
        <f t="shared" ca="1" si="1"/>
        <v>0</v>
      </c>
      <c r="F5" s="30">
        <f t="shared" ca="1" si="1"/>
        <v>0</v>
      </c>
      <c r="G5" s="30">
        <f t="shared" ca="1" si="1"/>
        <v>0</v>
      </c>
      <c r="H5" s="30">
        <f t="shared" ca="1" si="1"/>
        <v>0</v>
      </c>
      <c r="I5" s="30">
        <f t="shared" ca="1" si="1"/>
        <v>0</v>
      </c>
      <c r="J5" s="30">
        <f t="shared" ca="1" si="1"/>
        <v>0</v>
      </c>
      <c r="K5" s="30">
        <f t="shared" ca="1" si="1"/>
        <v>0</v>
      </c>
      <c r="L5" s="30">
        <f t="shared" ca="1" si="1"/>
        <v>0</v>
      </c>
      <c r="M5" s="30">
        <f t="shared" ca="1" si="1"/>
        <v>0</v>
      </c>
      <c r="N5" s="30">
        <f t="shared" ca="1" si="1"/>
        <v>0</v>
      </c>
      <c r="O5" s="30">
        <f t="shared" ref="O5:O13" ca="1" si="2">SUM(C5:N5)</f>
        <v>-99.130434782608688</v>
      </c>
      <c r="P5" s="31"/>
    </row>
    <row r="6" spans="1:16" s="32" customFormat="1" ht="15" customHeight="1" x14ac:dyDescent="0.3">
      <c r="A6" s="28" t="s">
        <v>15</v>
      </c>
      <c r="B6" s="29" t="s">
        <v>25</v>
      </c>
      <c r="C6" s="30">
        <f t="shared" ca="1" si="1"/>
        <v>0</v>
      </c>
      <c r="D6" s="30">
        <f t="shared" ca="1" si="1"/>
        <v>0</v>
      </c>
      <c r="E6" s="30">
        <f t="shared" ca="1" si="1"/>
        <v>0</v>
      </c>
      <c r="F6" s="30">
        <f t="shared" ca="1" si="1"/>
        <v>0</v>
      </c>
      <c r="G6" s="30">
        <f t="shared" ca="1" si="1"/>
        <v>0</v>
      </c>
      <c r="H6" s="30">
        <f t="shared" ca="1" si="1"/>
        <v>0</v>
      </c>
      <c r="I6" s="30">
        <f t="shared" ca="1" si="1"/>
        <v>0</v>
      </c>
      <c r="J6" s="30">
        <f t="shared" ca="1" si="1"/>
        <v>0</v>
      </c>
      <c r="K6" s="30">
        <f t="shared" ca="1" si="1"/>
        <v>0</v>
      </c>
      <c r="L6" s="30">
        <f t="shared" ca="1" si="1"/>
        <v>0</v>
      </c>
      <c r="M6" s="30">
        <f t="shared" ca="1" si="1"/>
        <v>0</v>
      </c>
      <c r="N6" s="30">
        <f t="shared" ca="1" si="1"/>
        <v>0</v>
      </c>
      <c r="O6" s="30">
        <f t="shared" ca="1" si="2"/>
        <v>0</v>
      </c>
      <c r="P6" s="31"/>
    </row>
    <row r="7" spans="1:16" s="32" customFormat="1" ht="15" customHeight="1" x14ac:dyDescent="0.3">
      <c r="A7" s="28" t="s">
        <v>20</v>
      </c>
      <c r="B7" s="29" t="s">
        <v>26</v>
      </c>
      <c r="C7" s="30">
        <f t="shared" ca="1" si="1"/>
        <v>0</v>
      </c>
      <c r="D7" s="30">
        <f t="shared" ca="1" si="1"/>
        <v>0</v>
      </c>
      <c r="E7" s="30">
        <f t="shared" ca="1" si="1"/>
        <v>0</v>
      </c>
      <c r="F7" s="30">
        <f t="shared" ca="1" si="1"/>
        <v>0</v>
      </c>
      <c r="G7" s="30">
        <f t="shared" ca="1" si="1"/>
        <v>0</v>
      </c>
      <c r="H7" s="30">
        <f t="shared" ca="1" si="1"/>
        <v>0</v>
      </c>
      <c r="I7" s="30">
        <f t="shared" ca="1" si="1"/>
        <v>0</v>
      </c>
      <c r="J7" s="30">
        <f t="shared" ca="1" si="1"/>
        <v>0</v>
      </c>
      <c r="K7" s="30">
        <f t="shared" ca="1" si="1"/>
        <v>0</v>
      </c>
      <c r="L7" s="30">
        <f t="shared" ca="1" si="1"/>
        <v>0</v>
      </c>
      <c r="M7" s="30">
        <f t="shared" ca="1" si="1"/>
        <v>0</v>
      </c>
      <c r="N7" s="30">
        <f t="shared" ca="1" si="1"/>
        <v>0</v>
      </c>
      <c r="O7" s="30">
        <f t="shared" ca="1" si="2"/>
        <v>0</v>
      </c>
      <c r="P7" s="31"/>
    </row>
    <row r="8" spans="1:16" s="32" customFormat="1" ht="15" customHeight="1" x14ac:dyDescent="0.3">
      <c r="A8" s="28" t="s">
        <v>21</v>
      </c>
      <c r="B8" s="29" t="s">
        <v>27</v>
      </c>
      <c r="C8" s="30">
        <f t="shared" ca="1" si="1"/>
        <v>0</v>
      </c>
      <c r="D8" s="30">
        <f t="shared" ca="1" si="1"/>
        <v>0</v>
      </c>
      <c r="E8" s="30">
        <f t="shared" ca="1" si="1"/>
        <v>0</v>
      </c>
      <c r="F8" s="30">
        <f t="shared" ca="1" si="1"/>
        <v>0</v>
      </c>
      <c r="G8" s="30">
        <f t="shared" ca="1" si="1"/>
        <v>0</v>
      </c>
      <c r="H8" s="30">
        <f t="shared" ca="1" si="1"/>
        <v>0</v>
      </c>
      <c r="I8" s="30">
        <f t="shared" ca="1" si="1"/>
        <v>0</v>
      </c>
      <c r="J8" s="30">
        <f t="shared" ca="1" si="1"/>
        <v>0</v>
      </c>
      <c r="K8" s="30">
        <f t="shared" ca="1" si="1"/>
        <v>0</v>
      </c>
      <c r="L8" s="30">
        <f t="shared" ca="1" si="1"/>
        <v>0</v>
      </c>
      <c r="M8" s="30">
        <f t="shared" ca="1" si="1"/>
        <v>0</v>
      </c>
      <c r="N8" s="30">
        <f t="shared" ca="1" si="1"/>
        <v>0</v>
      </c>
      <c r="O8" s="30">
        <f t="shared" ca="1" si="2"/>
        <v>0</v>
      </c>
      <c r="P8" s="31"/>
    </row>
    <row r="9" spans="1:16" s="32" customFormat="1" ht="15" customHeight="1" x14ac:dyDescent="0.3">
      <c r="A9" s="28" t="s">
        <v>18</v>
      </c>
      <c r="B9" s="29" t="s">
        <v>28</v>
      </c>
      <c r="C9" s="30">
        <f t="shared" ca="1" si="1"/>
        <v>0</v>
      </c>
      <c r="D9" s="30">
        <f t="shared" ca="1" si="1"/>
        <v>0</v>
      </c>
      <c r="E9" s="30">
        <f t="shared" ca="1" si="1"/>
        <v>0</v>
      </c>
      <c r="F9" s="30">
        <f t="shared" ca="1" si="1"/>
        <v>0</v>
      </c>
      <c r="G9" s="30">
        <f t="shared" ca="1" si="1"/>
        <v>0</v>
      </c>
      <c r="H9" s="30">
        <f t="shared" ca="1" si="1"/>
        <v>0</v>
      </c>
      <c r="I9" s="30">
        <f t="shared" ca="1" si="1"/>
        <v>0</v>
      </c>
      <c r="J9" s="30">
        <f t="shared" ca="1" si="1"/>
        <v>0</v>
      </c>
      <c r="K9" s="30">
        <f t="shared" ca="1" si="1"/>
        <v>0</v>
      </c>
      <c r="L9" s="30">
        <f t="shared" ca="1" si="1"/>
        <v>0</v>
      </c>
      <c r="M9" s="30">
        <f t="shared" ca="1" si="1"/>
        <v>0</v>
      </c>
      <c r="N9" s="30">
        <f t="shared" ca="1" si="1"/>
        <v>0</v>
      </c>
      <c r="O9" s="30">
        <f t="shared" ca="1" si="2"/>
        <v>0</v>
      </c>
      <c r="P9" s="31"/>
    </row>
    <row r="10" spans="1:16" s="32" customFormat="1" ht="15" customHeight="1" x14ac:dyDescent="0.3">
      <c r="A10" s="28" t="s">
        <v>22</v>
      </c>
      <c r="B10" s="29" t="s">
        <v>7</v>
      </c>
      <c r="C10" s="30">
        <f t="shared" ca="1" si="1"/>
        <v>0</v>
      </c>
      <c r="D10" s="30">
        <f t="shared" ca="1" si="1"/>
        <v>0</v>
      </c>
      <c r="E10" s="30">
        <f t="shared" ca="1" si="1"/>
        <v>0</v>
      </c>
      <c r="F10" s="30">
        <f t="shared" ca="1" si="1"/>
        <v>0</v>
      </c>
      <c r="G10" s="30">
        <f t="shared" ca="1" si="1"/>
        <v>0</v>
      </c>
      <c r="H10" s="30">
        <f t="shared" ca="1" si="1"/>
        <v>0</v>
      </c>
      <c r="I10" s="30">
        <f t="shared" ca="1" si="1"/>
        <v>0</v>
      </c>
      <c r="J10" s="30">
        <f t="shared" ca="1" si="1"/>
        <v>0</v>
      </c>
      <c r="K10" s="30">
        <f t="shared" ca="1" si="1"/>
        <v>0</v>
      </c>
      <c r="L10" s="30">
        <f t="shared" ca="1" si="1"/>
        <v>0</v>
      </c>
      <c r="M10" s="30">
        <f t="shared" ca="1" si="1"/>
        <v>0</v>
      </c>
      <c r="N10" s="30">
        <f t="shared" ca="1" si="1"/>
        <v>0</v>
      </c>
      <c r="O10" s="30">
        <f t="shared" ca="1" si="2"/>
        <v>0</v>
      </c>
      <c r="P10" s="31"/>
    </row>
    <row r="11" spans="1:16" s="32" customFormat="1" ht="15" customHeight="1" x14ac:dyDescent="0.3">
      <c r="A11" s="28" t="s">
        <v>16</v>
      </c>
      <c r="B11" s="29" t="s">
        <v>35</v>
      </c>
      <c r="C11" s="30">
        <f t="shared" ca="1" si="1"/>
        <v>0</v>
      </c>
      <c r="D11" s="30">
        <f t="shared" ca="1" si="1"/>
        <v>0</v>
      </c>
      <c r="E11" s="30">
        <f t="shared" ca="1" si="1"/>
        <v>0</v>
      </c>
      <c r="F11" s="30">
        <f t="shared" ca="1" si="1"/>
        <v>0</v>
      </c>
      <c r="G11" s="30">
        <f t="shared" ca="1" si="1"/>
        <v>0</v>
      </c>
      <c r="H11" s="30">
        <f t="shared" ca="1" si="1"/>
        <v>0</v>
      </c>
      <c r="I11" s="30">
        <f t="shared" ca="1" si="1"/>
        <v>0</v>
      </c>
      <c r="J11" s="30">
        <f t="shared" ca="1" si="1"/>
        <v>0</v>
      </c>
      <c r="K11" s="30">
        <f t="shared" ca="1" si="1"/>
        <v>0</v>
      </c>
      <c r="L11" s="30">
        <f t="shared" ca="1" si="1"/>
        <v>0</v>
      </c>
      <c r="M11" s="30">
        <f t="shared" ca="1" si="1"/>
        <v>0</v>
      </c>
      <c r="N11" s="30">
        <f t="shared" ca="1" si="1"/>
        <v>0</v>
      </c>
      <c r="O11" s="30">
        <f t="shared" ca="1" si="2"/>
        <v>0</v>
      </c>
      <c r="P11" s="31"/>
    </row>
    <row r="12" spans="1:16" s="32" customFormat="1" ht="15" customHeight="1" x14ac:dyDescent="0.3">
      <c r="A12" s="28" t="s">
        <v>23</v>
      </c>
      <c r="B12" s="29" t="s">
        <v>8</v>
      </c>
      <c r="C12" s="30">
        <f t="shared" ca="1" si="1"/>
        <v>0</v>
      </c>
      <c r="D12" s="30">
        <f t="shared" ca="1" si="1"/>
        <v>0</v>
      </c>
      <c r="E12" s="30">
        <f t="shared" ca="1" si="1"/>
        <v>0</v>
      </c>
      <c r="F12" s="30">
        <f t="shared" ca="1" si="1"/>
        <v>0</v>
      </c>
      <c r="G12" s="30">
        <f t="shared" ca="1" si="1"/>
        <v>0</v>
      </c>
      <c r="H12" s="30">
        <f t="shared" ca="1" si="1"/>
        <v>0</v>
      </c>
      <c r="I12" s="30">
        <f t="shared" ca="1" si="1"/>
        <v>0</v>
      </c>
      <c r="J12" s="30">
        <f t="shared" ca="1" si="1"/>
        <v>0</v>
      </c>
      <c r="K12" s="30">
        <f t="shared" ca="1" si="1"/>
        <v>0</v>
      </c>
      <c r="L12" s="30">
        <f t="shared" ca="1" si="1"/>
        <v>0</v>
      </c>
      <c r="M12" s="30">
        <f t="shared" ca="1" si="1"/>
        <v>0</v>
      </c>
      <c r="N12" s="30">
        <f t="shared" ca="1" si="1"/>
        <v>0</v>
      </c>
      <c r="O12" s="30">
        <f t="shared" ca="1" si="2"/>
        <v>0</v>
      </c>
      <c r="P12" s="31"/>
    </row>
    <row r="13" spans="1:16" s="32" customFormat="1" ht="15" customHeight="1" x14ac:dyDescent="0.3">
      <c r="A13" s="28" t="s">
        <v>17</v>
      </c>
      <c r="B13" s="29" t="s">
        <v>29</v>
      </c>
      <c r="C13" s="30">
        <f t="shared" ca="1" si="1"/>
        <v>0</v>
      </c>
      <c r="D13" s="30">
        <f t="shared" ca="1" si="1"/>
        <v>0</v>
      </c>
      <c r="E13" s="30">
        <f t="shared" ca="1" si="1"/>
        <v>0</v>
      </c>
      <c r="F13" s="30">
        <f t="shared" ca="1" si="1"/>
        <v>0</v>
      </c>
      <c r="G13" s="30">
        <f t="shared" ca="1" si="1"/>
        <v>0</v>
      </c>
      <c r="H13" s="30">
        <f t="shared" ca="1" si="1"/>
        <v>0</v>
      </c>
      <c r="I13" s="30">
        <f t="shared" ca="1" si="1"/>
        <v>0</v>
      </c>
      <c r="J13" s="30">
        <f t="shared" ca="1" si="1"/>
        <v>0</v>
      </c>
      <c r="K13" s="30">
        <f t="shared" ca="1" si="1"/>
        <v>0</v>
      </c>
      <c r="L13" s="30">
        <f t="shared" ca="1" si="1"/>
        <v>0</v>
      </c>
      <c r="M13" s="30">
        <f t="shared" ca="1" si="1"/>
        <v>0</v>
      </c>
      <c r="N13" s="30">
        <f t="shared" ca="1" si="1"/>
        <v>0</v>
      </c>
      <c r="O13" s="30">
        <f t="shared" ca="1" si="2"/>
        <v>0</v>
      </c>
      <c r="P13" s="31"/>
    </row>
    <row r="14" spans="1:16" s="32" customFormat="1" ht="15" customHeight="1" x14ac:dyDescent="0.3">
      <c r="A14" s="50" t="s">
        <v>42</v>
      </c>
      <c r="B14" s="51" t="s">
        <v>36</v>
      </c>
      <c r="C14" s="30">
        <f t="shared" ca="1" si="1"/>
        <v>0</v>
      </c>
      <c r="D14" s="30">
        <f t="shared" ca="1" si="1"/>
        <v>0</v>
      </c>
      <c r="E14" s="30">
        <f t="shared" ca="1" si="1"/>
        <v>0</v>
      </c>
      <c r="F14" s="30">
        <f t="shared" ca="1" si="1"/>
        <v>0</v>
      </c>
      <c r="G14" s="30">
        <f t="shared" ca="1" si="1"/>
        <v>0</v>
      </c>
      <c r="H14" s="30">
        <f t="shared" ca="1" si="1"/>
        <v>0</v>
      </c>
      <c r="I14" s="30">
        <f t="shared" ca="1" si="1"/>
        <v>0</v>
      </c>
      <c r="J14" s="30">
        <f t="shared" ca="1" si="1"/>
        <v>0</v>
      </c>
      <c r="K14" s="30">
        <f t="shared" ca="1" si="1"/>
        <v>0</v>
      </c>
      <c r="L14" s="30">
        <f t="shared" ca="1" si="1"/>
        <v>0</v>
      </c>
      <c r="M14" s="30">
        <f t="shared" ca="1" si="1"/>
        <v>0</v>
      </c>
      <c r="N14" s="30">
        <f t="shared" ca="1" si="1"/>
        <v>0</v>
      </c>
      <c r="O14" s="30">
        <f ca="1">SUM(C14:N14)</f>
        <v>0</v>
      </c>
      <c r="P14" s="31"/>
    </row>
    <row r="15" spans="1:16" s="32" customFormat="1" ht="15" customHeight="1" x14ac:dyDescent="0.3">
      <c r="A15" s="50" t="s">
        <v>50</v>
      </c>
      <c r="B15" s="51" t="s">
        <v>56</v>
      </c>
      <c r="C15" s="30">
        <f t="shared" ref="C15:N15" ca="1" si="3">SUMPRODUCT((PayDate&gt;=DATE(YEAR(C$4),MONTH(C$4),1))*(PayDate&lt;=C$4)*(AmountTax))</f>
        <v>-14.869565217391305</v>
      </c>
      <c r="D15" s="30">
        <f t="shared" ca="1" si="3"/>
        <v>0</v>
      </c>
      <c r="E15" s="30">
        <f t="shared" ca="1" si="3"/>
        <v>0</v>
      </c>
      <c r="F15" s="30">
        <f t="shared" ca="1" si="3"/>
        <v>0</v>
      </c>
      <c r="G15" s="30">
        <f t="shared" ca="1" si="3"/>
        <v>0</v>
      </c>
      <c r="H15" s="30">
        <f t="shared" ca="1" si="3"/>
        <v>0</v>
      </c>
      <c r="I15" s="30">
        <f t="shared" ca="1" si="3"/>
        <v>0</v>
      </c>
      <c r="J15" s="30">
        <f t="shared" ca="1" si="3"/>
        <v>0</v>
      </c>
      <c r="K15" s="30">
        <f t="shared" ca="1" si="3"/>
        <v>0</v>
      </c>
      <c r="L15" s="30">
        <f t="shared" ca="1" si="3"/>
        <v>0</v>
      </c>
      <c r="M15" s="30">
        <f t="shared" ca="1" si="3"/>
        <v>0</v>
      </c>
      <c r="N15" s="30">
        <f t="shared" ca="1" si="3"/>
        <v>0</v>
      </c>
      <c r="O15" s="30">
        <f ca="1">SUM(C15:N15)</f>
        <v>-14.869565217391305</v>
      </c>
      <c r="P15" s="31"/>
    </row>
    <row r="16" spans="1:16" s="37" customFormat="1" ht="13.9" x14ac:dyDescent="0.4">
      <c r="A16" s="33"/>
      <c r="B16" s="34" t="s">
        <v>43</v>
      </c>
      <c r="C16" s="35">
        <f t="shared" ref="C16:O16" ca="1" si="4">SUM(OFFSET(C$4,1,0,ROW($B$16)-ROW($B$4)-1,1))</f>
        <v>-114</v>
      </c>
      <c r="D16" s="35">
        <f t="shared" ca="1" si="4"/>
        <v>0</v>
      </c>
      <c r="E16" s="35">
        <f t="shared" ca="1" si="4"/>
        <v>0</v>
      </c>
      <c r="F16" s="35">
        <f t="shared" ca="1" si="4"/>
        <v>0</v>
      </c>
      <c r="G16" s="35">
        <f t="shared" ca="1" si="4"/>
        <v>0</v>
      </c>
      <c r="H16" s="35">
        <f t="shared" ca="1" si="4"/>
        <v>0</v>
      </c>
      <c r="I16" s="35">
        <f t="shared" ca="1" si="4"/>
        <v>0</v>
      </c>
      <c r="J16" s="35">
        <f t="shared" ca="1" si="4"/>
        <v>0</v>
      </c>
      <c r="K16" s="35">
        <f t="shared" ca="1" si="4"/>
        <v>0</v>
      </c>
      <c r="L16" s="35">
        <f t="shared" ca="1" si="4"/>
        <v>0</v>
      </c>
      <c r="M16" s="35">
        <f t="shared" ca="1" si="4"/>
        <v>0</v>
      </c>
      <c r="N16" s="35">
        <f t="shared" ca="1" si="4"/>
        <v>0</v>
      </c>
      <c r="O16" s="35">
        <f t="shared" ca="1" si="4"/>
        <v>-114</v>
      </c>
      <c r="P16" s="36"/>
    </row>
    <row r="18" spans="1:16" s="37" customFormat="1" ht="13.9" x14ac:dyDescent="0.4">
      <c r="A18" s="33"/>
      <c r="B18" s="34" t="s">
        <v>14</v>
      </c>
      <c r="C18" s="40">
        <f ca="1">SUMPRODUCT((PayDate&lt;DATE(YEAR(C$4),MONTH(C$4),1))*(Amount))</f>
        <v>500</v>
      </c>
      <c r="D18" s="40">
        <f ca="1">C20</f>
        <v>386</v>
      </c>
      <c r="E18" s="40">
        <f t="shared" ref="E18:N18" ca="1" si="5">D20</f>
        <v>386</v>
      </c>
      <c r="F18" s="40">
        <f t="shared" ca="1" si="5"/>
        <v>386</v>
      </c>
      <c r="G18" s="40">
        <f t="shared" ca="1" si="5"/>
        <v>386</v>
      </c>
      <c r="H18" s="40">
        <f t="shared" ca="1" si="5"/>
        <v>386</v>
      </c>
      <c r="I18" s="40">
        <f t="shared" ca="1" si="5"/>
        <v>386</v>
      </c>
      <c r="J18" s="40">
        <f t="shared" ca="1" si="5"/>
        <v>386</v>
      </c>
      <c r="K18" s="40">
        <f t="shared" ca="1" si="5"/>
        <v>386</v>
      </c>
      <c r="L18" s="40">
        <f t="shared" ca="1" si="5"/>
        <v>386</v>
      </c>
      <c r="M18" s="40">
        <f t="shared" ca="1" si="5"/>
        <v>386</v>
      </c>
      <c r="N18" s="40">
        <f t="shared" ca="1" si="5"/>
        <v>386</v>
      </c>
      <c r="O18" s="40">
        <f ca="1">C18</f>
        <v>500</v>
      </c>
      <c r="P18" s="36"/>
    </row>
    <row r="20" spans="1:16" s="37" customFormat="1" ht="15" customHeight="1" x14ac:dyDescent="0.4">
      <c r="A20" s="33"/>
      <c r="B20" s="34" t="s">
        <v>31</v>
      </c>
      <c r="C20" s="40">
        <f ca="1">SUM(C16,C18)</f>
        <v>386</v>
      </c>
      <c r="D20" s="40">
        <f t="shared" ref="D20:O20" ca="1" si="6">SUM(D16,D18)</f>
        <v>386</v>
      </c>
      <c r="E20" s="40">
        <f t="shared" ca="1" si="6"/>
        <v>386</v>
      </c>
      <c r="F20" s="40">
        <f t="shared" ca="1" si="6"/>
        <v>386</v>
      </c>
      <c r="G20" s="40">
        <f t="shared" ca="1" si="6"/>
        <v>386</v>
      </c>
      <c r="H20" s="40">
        <f t="shared" ca="1" si="6"/>
        <v>386</v>
      </c>
      <c r="I20" s="40">
        <f t="shared" ca="1" si="6"/>
        <v>386</v>
      </c>
      <c r="J20" s="40">
        <f t="shared" ca="1" si="6"/>
        <v>386</v>
      </c>
      <c r="K20" s="40">
        <f t="shared" ca="1" si="6"/>
        <v>386</v>
      </c>
      <c r="L20" s="40">
        <f t="shared" ca="1" si="6"/>
        <v>386</v>
      </c>
      <c r="M20" s="40">
        <f t="shared" ca="1" si="6"/>
        <v>386</v>
      </c>
      <c r="N20" s="40">
        <f t="shared" ca="1" si="6"/>
        <v>386</v>
      </c>
      <c r="O20" s="40">
        <f t="shared" ca="1" si="6"/>
        <v>386</v>
      </c>
      <c r="P20" s="36"/>
    </row>
  </sheetData>
  <phoneticPr fontId="3" type="noConversion"/>
  <conditionalFormatting sqref="A5:A14 A16">
    <cfRule type="expression" dxfId="5" priority="2" stopIfTrue="1">
      <formula>COUNTIF(AccountNo,A5)&gt;1</formula>
    </cfRule>
  </conditionalFormatting>
  <conditionalFormatting sqref="A15">
    <cfRule type="expression" dxfId="4" priority="1" stopIfTrue="1">
      <formula>COUNTIF(AccountNo,A15)&gt;1</formula>
    </cfRule>
  </conditionalFormatting>
  <dataValidations count="1">
    <dataValidation type="date" operator="greaterThan" allowBlank="1" showInputMessage="1" showErrorMessage="1" errorTitle="Invalid Date" error="Enter a valid date in accordance with the regional date settings that are specified in the System Control Panel." sqref="D2" xr:uid="{00000000-0002-0000-0200-000000000000}">
      <formula1>36526</formula1>
    </dataValidation>
  </dataValidations>
  <pageMargins left="0.55118110236220474" right="0.55118110236220474" top="0.59055118110236227" bottom="0.59055118110236227" header="0.31496062992125984" footer="0.31496062992125984"/>
  <pageSetup paperSize="9" scale="60" orientation="landscape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8"/>
  <sheetViews>
    <sheetView zoomScale="95" workbookViewId="0">
      <pane ySplit="6" topLeftCell="A7" activePane="bottomLeft" state="frozen"/>
      <selection pane="bottomLeft" activeCell="B40" sqref="B40"/>
    </sheetView>
  </sheetViews>
  <sheetFormatPr defaultColWidth="9.1328125" defaultRowHeight="15" customHeight="1" x14ac:dyDescent="0.35"/>
  <cols>
    <col min="1" max="1" width="14.73046875" style="1" customWidth="1"/>
    <col min="2" max="2" width="16.73046875" style="39" customWidth="1"/>
    <col min="3" max="3" width="30.73046875" style="39" customWidth="1"/>
    <col min="4" max="4" width="18.73046875" style="16" customWidth="1"/>
    <col min="5" max="7" width="15.73046875" style="2" customWidth="1"/>
    <col min="8" max="16384" width="9.1328125" style="2"/>
  </cols>
  <sheetData>
    <row r="1" spans="1:3" x14ac:dyDescent="0.4">
      <c r="A1" s="70" t="s">
        <v>32</v>
      </c>
      <c r="C1" s="16"/>
    </row>
    <row r="2" spans="1:3" s="19" customFormat="1" x14ac:dyDescent="0.4">
      <c r="A2" s="18" t="s">
        <v>1</v>
      </c>
      <c r="B2" s="48"/>
    </row>
    <row r="3" spans="1:3" s="19" customFormat="1" x14ac:dyDescent="0.4">
      <c r="A3" s="22" t="s">
        <v>9</v>
      </c>
      <c r="B3" s="48"/>
    </row>
    <row r="4" spans="1:3" s="19" customFormat="1" x14ac:dyDescent="0.4">
      <c r="A4" s="33" t="s">
        <v>39</v>
      </c>
      <c r="B4" s="45">
        <v>1201</v>
      </c>
    </row>
    <row r="5" spans="1:3" s="19" customFormat="1" x14ac:dyDescent="0.4">
      <c r="B5" s="48"/>
    </row>
    <row r="6" spans="1:3" s="59" customFormat="1" ht="27.75" x14ac:dyDescent="0.4">
      <c r="A6" s="65" t="s">
        <v>10</v>
      </c>
      <c r="B6" s="57" t="s">
        <v>5</v>
      </c>
      <c r="C6" s="58" t="s">
        <v>11</v>
      </c>
    </row>
    <row r="7" spans="1:3" s="46" customFormat="1" ht="15" customHeight="1" x14ac:dyDescent="0.35">
      <c r="A7" s="66" t="s">
        <v>41</v>
      </c>
      <c r="B7" s="49">
        <f ca="1">-SUM(OFFSET($A$6,2,1,JnlCount,1))</f>
        <v>-114</v>
      </c>
      <c r="C7" s="47" t="s">
        <v>40</v>
      </c>
    </row>
    <row r="8" spans="1:3" s="46" customFormat="1" ht="15" customHeight="1" x14ac:dyDescent="0.35">
      <c r="A8" s="66" t="s">
        <v>52</v>
      </c>
      <c r="B8" s="49">
        <f>IF(LEN($A8)&gt;1,-SUMPRODUCT((Journal=$B$4)*(AmountTax)),"")</f>
        <v>14.869565217391305</v>
      </c>
      <c r="C8" s="47" t="s">
        <v>57</v>
      </c>
    </row>
    <row r="9" spans="1:3" s="32" customFormat="1" ht="15" customHeight="1" x14ac:dyDescent="0.3">
      <c r="A9" s="28" t="str">
        <f ca="1">IF(ROW($D9)-ROW($D$8)&gt;COUNTA(OFFSET(Report!$B$4,1,0,ROW(Report!$B$16)-ROW(Report!$B$4)-1,1)),"",IF(OFFSET(Report!$A$4,ROW($D9)-ROW($D$8),0,1,1)="BANK","",IF(OFFSET(Report!$A$4,ROW($D9)-ROW($D$8),0,1,1)="TAX","",OFFSET(Report!$A$4,ROW($D9)-ROW($D$8),0,1,1))))</f>
        <v>IS-310</v>
      </c>
      <c r="B9" s="30">
        <f t="shared" ref="B9:B23" ca="1" si="0">IF(LEN($A9)&gt;1,-SUMPRODUCT((Journal=$B$4)*(Account=$A9)*(AmountExcl)),"")</f>
        <v>99.130434782608688</v>
      </c>
      <c r="C9" s="28" t="str">
        <f t="shared" ref="C9:C23" ca="1" si="1">IF(ISNA(VLOOKUP($A9,AccountNo,2,0))=TRUE,"",VLOOKUP($A9,AccountNo,2,0))</f>
        <v>Advertising &amp; Marketing</v>
      </c>
    </row>
    <row r="10" spans="1:3" s="32" customFormat="1" ht="15" customHeight="1" x14ac:dyDescent="0.3">
      <c r="A10" s="28" t="str">
        <f ca="1">IF(ROW($D10)-ROW($D$8)&gt;COUNTA(OFFSET(Report!$B$4,1,0,ROW(Report!$B$16)-ROW(Report!$B$4)-1,1)),"",IF(OFFSET(Report!$A$4,ROW($D10)-ROW($D$8),0,1,1)="BANK","",IF(OFFSET(Report!$A$4,ROW($D10)-ROW($D$8),0,1,1)="TAX","",OFFSET(Report!$A$4,ROW($D10)-ROW($D$8),0,1,1))))</f>
        <v>IS-325</v>
      </c>
      <c r="B10" s="30">
        <f t="shared" ca="1" si="0"/>
        <v>0</v>
      </c>
      <c r="C10" s="28" t="str">
        <f t="shared" ca="1" si="1"/>
        <v>Computer Expenses</v>
      </c>
    </row>
    <row r="11" spans="1:3" s="32" customFormat="1" ht="15" customHeight="1" x14ac:dyDescent="0.3">
      <c r="A11" s="28" t="str">
        <f ca="1">IF(ROW($D11)-ROW($D$8)&gt;COUNTA(OFFSET(Report!$B$4,1,0,ROW(Report!$B$16)-ROW(Report!$B$4)-1,1)),"",IF(OFFSET(Report!$A$4,ROW($D11)-ROW($D$8),0,1,1)="BANK","",IF(OFFSET(Report!$A$4,ROW($D11)-ROW($D$8),0,1,1)="TAX","",OFFSET(Report!$A$4,ROW($D11)-ROW($D$8),0,1,1))))</f>
        <v>IS-330</v>
      </c>
      <c r="B11" s="30">
        <f t="shared" ca="1" si="0"/>
        <v>0</v>
      </c>
      <c r="C11" s="28" t="str">
        <f t="shared" ca="1" si="1"/>
        <v>Consumables &amp; Cleaning</v>
      </c>
    </row>
    <row r="12" spans="1:3" s="32" customFormat="1" ht="15" customHeight="1" x14ac:dyDescent="0.3">
      <c r="A12" s="28" t="str">
        <f ca="1">IF(ROW($D12)-ROW($D$8)&gt;COUNTA(OFFSET(Report!$B$4,1,0,ROW(Report!$B$16)-ROW(Report!$B$4)-1,1)),"",IF(OFFSET(Report!$A$4,ROW($D12)-ROW($D$8),0,1,1)="BANK","",IF(OFFSET(Report!$A$4,ROW($D12)-ROW($D$8),0,1,1)="TAX","",OFFSET(Report!$A$4,ROW($D12)-ROW($D$8),0,1,1))))</f>
        <v>IS-335</v>
      </c>
      <c r="B12" s="30">
        <f t="shared" ca="1" si="0"/>
        <v>0</v>
      </c>
      <c r="C12" s="28" t="str">
        <f t="shared" ca="1" si="1"/>
        <v>Entertainment</v>
      </c>
    </row>
    <row r="13" spans="1:3" s="32" customFormat="1" ht="15" customHeight="1" x14ac:dyDescent="0.3">
      <c r="A13" s="28" t="str">
        <f ca="1">IF(ROW($D13)-ROW($D$8)&gt;COUNTA(OFFSET(Report!$B$4,1,0,ROW(Report!$B$16)-ROW(Report!$B$4)-1,1)),"",IF(OFFSET(Report!$A$4,ROW($D13)-ROW($D$8),0,1,1)="BANK","",IF(OFFSET(Report!$A$4,ROW($D13)-ROW($D$8),0,1,1)="TAX","",OFFSET(Report!$A$4,ROW($D13)-ROW($D$8),0,1,1))))</f>
        <v>IS-345</v>
      </c>
      <c r="B13" s="30">
        <f t="shared" ca="1" si="0"/>
        <v>0</v>
      </c>
      <c r="C13" s="28" t="str">
        <f t="shared" ca="1" si="1"/>
        <v>Office Expenses</v>
      </c>
    </row>
    <row r="14" spans="1:3" s="32" customFormat="1" ht="15" customHeight="1" x14ac:dyDescent="0.3">
      <c r="A14" s="28" t="str">
        <f ca="1">IF(ROW($D14)-ROW($D$8)&gt;COUNTA(OFFSET(Report!$B$4,1,0,ROW(Report!$B$16)-ROW(Report!$B$4)-1,1)),"",IF(OFFSET(Report!$A$4,ROW($D14)-ROW($D$8),0,1,1)="BANK","",IF(OFFSET(Report!$A$4,ROW($D14)-ROW($D$8),0,1,1)="TAX","",OFFSET(Report!$A$4,ROW($D14)-ROW($D$8),0,1,1))))</f>
        <v>IS-355</v>
      </c>
      <c r="B14" s="30">
        <f t="shared" ca="1" si="0"/>
        <v>0</v>
      </c>
      <c r="C14" s="28" t="str">
        <f t="shared" ca="1" si="1"/>
        <v>Postage</v>
      </c>
    </row>
    <row r="15" spans="1:3" s="32" customFormat="1" ht="15" customHeight="1" x14ac:dyDescent="0.3">
      <c r="A15" s="28" t="str">
        <f ca="1">IF(ROW($D15)-ROW($D$8)&gt;COUNTA(OFFSET(Report!$B$4,1,0,ROW(Report!$B$16)-ROW(Report!$B$4)-1,1)),"",IF(OFFSET(Report!$A$4,ROW($D15)-ROW($D$8),0,1,1)="BANK","",IF(OFFSET(Report!$A$4,ROW($D15)-ROW($D$8),0,1,1)="TAX","",OFFSET(Report!$A$4,ROW($D15)-ROW($D$8),0,1,1))))</f>
        <v>IS-365</v>
      </c>
      <c r="B15" s="30">
        <f t="shared" ca="1" si="0"/>
        <v>0</v>
      </c>
      <c r="C15" s="28" t="str">
        <f t="shared" ca="1" si="1"/>
        <v>Cash Wages</v>
      </c>
    </row>
    <row r="16" spans="1:3" s="32" customFormat="1" ht="15" customHeight="1" x14ac:dyDescent="0.3">
      <c r="A16" s="28" t="str">
        <f ca="1">IF(ROW($D16)-ROW($D$8)&gt;COUNTA(OFFSET(Report!$B$4,1,0,ROW(Report!$B$16)-ROW(Report!$B$4)-1,1)),"",IF(OFFSET(Report!$A$4,ROW($D16)-ROW($D$8),0,1,1)="BANK","",IF(OFFSET(Report!$A$4,ROW($D16)-ROW($D$8),0,1,1)="TAX","",OFFSET(Report!$A$4,ROW($D16)-ROW($D$8),0,1,1))))</f>
        <v>IS-370</v>
      </c>
      <c r="B16" s="30">
        <f t="shared" ca="1" si="0"/>
        <v>0</v>
      </c>
      <c r="C16" s="28" t="str">
        <f t="shared" ca="1" si="1"/>
        <v>Stationery</v>
      </c>
    </row>
    <row r="17" spans="1:3" s="32" customFormat="1" ht="15" customHeight="1" x14ac:dyDescent="0.3">
      <c r="A17" s="28" t="str">
        <f ca="1">IF(ROW($D17)-ROW($D$8)&gt;COUNTA(OFFSET(Report!$B$4,1,0,ROW(Report!$B$16)-ROW(Report!$B$4)-1,1)),"",IF(OFFSET(Report!$A$4,ROW($D17)-ROW($D$8),0,1,1)="BANK","",IF(OFFSET(Report!$A$4,ROW($D17)-ROW($D$8),0,1,1)="TAX","",OFFSET(Report!$A$4,ROW($D17)-ROW($D$8),0,1,1))))</f>
        <v>IS-390</v>
      </c>
      <c r="B17" s="30">
        <f t="shared" ca="1" si="0"/>
        <v>0</v>
      </c>
      <c r="C17" s="28" t="str">
        <f t="shared" ca="1" si="1"/>
        <v>Travelling &amp; Accommodation</v>
      </c>
    </row>
    <row r="18" spans="1:3" s="32" customFormat="1" ht="15" customHeight="1" x14ac:dyDescent="0.3">
      <c r="A18" s="28" t="str">
        <f ca="1">IF(ROW($D18)-ROW($D$8)&gt;COUNTA(OFFSET(Report!$B$4,1,0,ROW(Report!$B$16)-ROW(Report!$B$4)-1,1)),"",IF(OFFSET(Report!$A$4,ROW($D18)-ROW($D$8),0,1,1)="BANK","",IF(OFFSET(Report!$A$4,ROW($D18)-ROW($D$8),0,1,1)="TAX","",OFFSET(Report!$A$4,ROW($D18)-ROW($D$8),0,1,1))))</f>
        <v/>
      </c>
      <c r="B18" s="30" t="str">
        <f t="shared" ca="1" si="0"/>
        <v/>
      </c>
      <c r="C18" s="28" t="str">
        <f t="shared" ca="1" si="1"/>
        <v/>
      </c>
    </row>
    <row r="19" spans="1:3" ht="15" customHeight="1" x14ac:dyDescent="0.35">
      <c r="A19" s="28" t="str">
        <f ca="1">IF(ROW($D19)-ROW($D$8)&gt;COUNTA(OFFSET(Report!$B$4,1,0,ROW(Report!$B$16)-ROW(Report!$B$4)-1,1)),"",IF(OFFSET(Report!$A$4,ROW($D19)-ROW($D$8),0,1,1)="BANK","",IF(OFFSET(Report!$A$4,ROW($D19)-ROW($D$8),0,1,1)="TAX","",OFFSET(Report!$A$4,ROW($D19)-ROW($D$8),0,1,1))))</f>
        <v/>
      </c>
      <c r="B19" s="30" t="str">
        <f t="shared" ca="1" si="0"/>
        <v/>
      </c>
      <c r="C19" s="28" t="str">
        <f t="shared" ca="1" si="1"/>
        <v/>
      </c>
    </row>
    <row r="20" spans="1:3" ht="15" customHeight="1" x14ac:dyDescent="0.35">
      <c r="A20" s="28" t="str">
        <f ca="1">IF(ROW($D20)-ROW($D$8)&gt;COUNTA(OFFSET(Report!$B$4,1,0,ROW(Report!$B$16)-ROW(Report!$B$4)-1,1)),"",IF(OFFSET(Report!$A$4,ROW($D20)-ROW($D$8),0,1,1)="BANK","",IF(OFFSET(Report!$A$4,ROW($D20)-ROW($D$8),0,1,1)="TAX","",OFFSET(Report!$A$4,ROW($D20)-ROW($D$8),0,1,1))))</f>
        <v/>
      </c>
      <c r="B20" s="30" t="str">
        <f t="shared" ca="1" si="0"/>
        <v/>
      </c>
      <c r="C20" s="28" t="str">
        <f t="shared" ca="1" si="1"/>
        <v/>
      </c>
    </row>
    <row r="21" spans="1:3" ht="15" customHeight="1" x14ac:dyDescent="0.35">
      <c r="A21" s="28" t="str">
        <f ca="1">IF(ROW($D21)-ROW($D$8)&gt;COUNTA(OFFSET(Report!$B$4,1,0,ROW(Report!$B$16)-ROW(Report!$B$4)-1,1)),"",IF(OFFSET(Report!$A$4,ROW($D21)-ROW($D$8),0,1,1)="BANK","",IF(OFFSET(Report!$A$4,ROW($D21)-ROW($D$8),0,1,1)="TAX","",OFFSET(Report!$A$4,ROW($D21)-ROW($D$8),0,1,1))))</f>
        <v/>
      </c>
      <c r="B21" s="30" t="str">
        <f t="shared" ca="1" si="0"/>
        <v/>
      </c>
      <c r="C21" s="28" t="str">
        <f t="shared" ca="1" si="1"/>
        <v/>
      </c>
    </row>
    <row r="22" spans="1:3" ht="15" customHeight="1" x14ac:dyDescent="0.35">
      <c r="A22" s="28" t="str">
        <f ca="1">IF(ROW($D22)-ROW($D$8)&gt;COUNTA(OFFSET(Report!$B$4,1,0,ROW(Report!$B$16)-ROW(Report!$B$4)-1,1)),"",IF(OFFSET(Report!$A$4,ROW($D22)-ROW($D$8),0,1,1)="BANK","",IF(OFFSET(Report!$A$4,ROW($D22)-ROW($D$8),0,1,1)="TAX","",OFFSET(Report!$A$4,ROW($D22)-ROW($D$8),0,1,1))))</f>
        <v/>
      </c>
      <c r="B22" s="30" t="str">
        <f t="shared" ca="1" si="0"/>
        <v/>
      </c>
      <c r="C22" s="28" t="str">
        <f t="shared" ca="1" si="1"/>
        <v/>
      </c>
    </row>
    <row r="23" spans="1:3" ht="15" customHeight="1" x14ac:dyDescent="0.35">
      <c r="A23" s="28" t="str">
        <f ca="1">IF(ROW($D23)-ROW($D$8)&gt;COUNTA(OFFSET(Report!$B$4,1,0,ROW(Report!$B$16)-ROW(Report!$B$4)-1,1)),"",IF(OFFSET(Report!$A$4,ROW($D23)-ROW($D$8),0,1,1)="BANK","",IF(OFFSET(Report!$A$4,ROW($D23)-ROW($D$8),0,1,1)="TAX","",OFFSET(Report!$A$4,ROW($D23)-ROW($D$8),0,1,1))))</f>
        <v/>
      </c>
      <c r="B23" s="30" t="str">
        <f t="shared" ca="1" si="0"/>
        <v/>
      </c>
      <c r="C23" s="28" t="str">
        <f t="shared" ca="1" si="1"/>
        <v/>
      </c>
    </row>
    <row r="24" spans="1:3" ht="15" customHeight="1" x14ac:dyDescent="0.35">
      <c r="A24" s="28" t="str">
        <f ca="1">IF(ROW($D24)-ROW($D$8)&gt;COUNTA(OFFSET(Report!$B$4,1,0,ROW(Report!$B$16)-ROW(Report!$B$4)-1,1)),"",IF(OFFSET(Report!$A$4,ROW($D24)-ROW($D$8),0,1,1)="BANK","",IF(OFFSET(Report!$A$4,ROW($D24)-ROW($D$8),0,1,1)="TAX","",OFFSET(Report!$A$4,ROW($D24)-ROW($D$8),0,1,1))))</f>
        <v/>
      </c>
      <c r="B24" s="30" t="str">
        <f ca="1">IF(LEN($A24)&gt;1,-SUMPRODUCT((Journal=$B$4)*(Account=$A24)*(AmountExcl)),"")</f>
        <v/>
      </c>
      <c r="C24" s="28" t="str">
        <f ca="1">IF(ISNA(VLOOKUP($A24,AccountNo,2,0))=TRUE,"",VLOOKUP($A24,AccountNo,2,0))</f>
        <v/>
      </c>
    </row>
    <row r="25" spans="1:3" ht="15" customHeight="1" x14ac:dyDescent="0.35">
      <c r="A25" s="28" t="str">
        <f ca="1">IF(ROW($D25)-ROW($D$8)&gt;COUNTA(OFFSET(Report!$B$4,1,0,ROW(Report!$B$16)-ROW(Report!$B$4)-1,1)),"",IF(OFFSET(Report!$A$4,ROW($D25)-ROW($D$8),0,1,1)="BANK","",IF(OFFSET(Report!$A$4,ROW($D25)-ROW($D$8),0,1,1)="TAX","",OFFSET(Report!$A$4,ROW($D25)-ROW($D$8),0,1,1))))</f>
        <v/>
      </c>
      <c r="B25" s="30" t="str">
        <f ca="1">IF(LEN($A25)&gt;1,-SUMPRODUCT((Journal=$B$4)*(Account=$A25)*(AmountExcl)),"")</f>
        <v/>
      </c>
      <c r="C25" s="28" t="str">
        <f ca="1">IF(ISNA(VLOOKUP($A25,AccountNo,2,0))=TRUE,"",VLOOKUP($A25,AccountNo,2,0))</f>
        <v/>
      </c>
    </row>
    <row r="26" spans="1:3" ht="15" customHeight="1" x14ac:dyDescent="0.35">
      <c r="A26" s="28" t="str">
        <f ca="1">IF(ROW($D26)-ROW($D$8)&gt;COUNTA(OFFSET(Report!$B$4,1,0,ROW(Report!$B$16)-ROW(Report!$B$4)-1,1)),"",IF(OFFSET(Report!$A$4,ROW($D26)-ROW($D$8),0,1,1)="BANK","",IF(OFFSET(Report!$A$4,ROW($D26)-ROW($D$8),0,1,1)="TAX","",OFFSET(Report!$A$4,ROW($D26)-ROW($D$8),0,1,1))))</f>
        <v/>
      </c>
      <c r="B26" s="30" t="str">
        <f ca="1">IF(LEN($A26)&gt;1,-SUMPRODUCT((Journal=$B$4)*(Account=$A26)*(AmountExcl)),"")</f>
        <v/>
      </c>
      <c r="C26" s="28" t="str">
        <f ca="1">IF(ISNA(VLOOKUP($A26,AccountNo,2,0))=TRUE,"",VLOOKUP($A26,AccountNo,2,0))</f>
        <v/>
      </c>
    </row>
    <row r="27" spans="1:3" ht="15" customHeight="1" x14ac:dyDescent="0.35">
      <c r="A27" s="28" t="str">
        <f ca="1">IF(ROW($D27)-ROW($D$8)&gt;COUNTA(OFFSET(Report!$B$4,1,0,ROW(Report!$B$16)-ROW(Report!$B$4)-1,1)),"",IF(OFFSET(Report!$A$4,ROW($D27)-ROW($D$8),0,1,1)="BANK","",IF(OFFSET(Report!$A$4,ROW($D27)-ROW($D$8),0,1,1)="TAX","",OFFSET(Report!$A$4,ROW($D27)-ROW($D$8),0,1,1))))</f>
        <v/>
      </c>
      <c r="B27" s="30" t="str">
        <f ca="1">IF(LEN($A27)&gt;1,-SUMPRODUCT((Journal=$B$4)*(Account=$A27)*(AmountExcl)),"")</f>
        <v/>
      </c>
      <c r="C27" s="28" t="str">
        <f ca="1">IF(ISNA(VLOOKUP($A27,AccountNo,2,0))=TRUE,"",VLOOKUP($A27,AccountNo,2,0))</f>
        <v/>
      </c>
    </row>
    <row r="28" spans="1:3" ht="15" customHeight="1" x14ac:dyDescent="0.35">
      <c r="A28" s="28" t="str">
        <f ca="1">IF(ROW($D28)-ROW($D$8)&gt;COUNTA(OFFSET(Report!$B$4,1,0,ROW(Report!$B$16)-ROW(Report!$B$4)-1,1)),"",IF(OFFSET(Report!$A$4,ROW($D28)-ROW($D$8),0,1,1)="BANK","",IF(OFFSET(Report!$A$4,ROW($D28)-ROW($D$8),0,1,1)="TAX","",OFFSET(Report!$A$4,ROW($D28)-ROW($D$8),0,1,1))))</f>
        <v/>
      </c>
      <c r="B28" s="30" t="str">
        <f ca="1">IF(LEN($A28)&gt;1,-SUMPRODUCT((Journal=$B$4)*(Account=$A28)*(AmountExcl)),"")</f>
        <v/>
      </c>
      <c r="C28" s="28" t="str">
        <f ca="1">IF(ISNA(VLOOKUP($A28,AccountNo,2,0))=TRUE,"",VLOOKUP($A28,AccountNo,2,0))</f>
        <v/>
      </c>
    </row>
  </sheetData>
  <phoneticPr fontId="3" type="noConversion"/>
  <pageMargins left="0.55118110236220474" right="0.55118110236220474" top="0.59055118110236227" bottom="0.59055118110236227" header="0.31496062992125984" footer="0.31496062992125984"/>
  <pageSetup paperSize="9" scale="88" orientation="portrait" r:id="rId1"/>
  <headerFooter alignWithMargins="0">
    <oddFooter>Page &amp;P of &amp;N</oddFooter>
  </headerFooter>
  <ignoredErrors>
    <ignoredError sqref="A7:A8 B7:B8 C7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Data</vt:lpstr>
      <vt:lpstr>Report</vt:lpstr>
      <vt:lpstr>Journal</vt:lpstr>
      <vt:lpstr>Account</vt:lpstr>
      <vt:lpstr>Amount</vt:lpstr>
      <vt:lpstr>AmountExcl</vt:lpstr>
      <vt:lpstr>AmountTax</vt:lpstr>
      <vt:lpstr>ErrorCode</vt:lpstr>
      <vt:lpstr>Journal</vt:lpstr>
      <vt:lpstr>PayDate</vt:lpstr>
      <vt:lpstr>Data!Print_Titles</vt:lpstr>
      <vt:lpstr>Transactions</vt:lpstr>
    </vt:vector>
  </TitlesOfParts>
  <Company>BDS Accountants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BDS Tools</dc:title>
  <dc:subject>BDS Tools</dc:subject>
  <dc:creator>Excel Skills</dc:creator>
  <cp:keywords>BDS Tools; petty cash, excel petty cash, petty cash template, cash float</cp:keywords>
  <dc:description>BDS Tools to help with managing your business</dc:description>
  <cp:lastModifiedBy>Peter</cp:lastModifiedBy>
  <cp:lastPrinted>2011-03-22T17:36:36Z</cp:lastPrinted>
  <dcterms:created xsi:type="dcterms:W3CDTF">2010-05-04T10:58:44Z</dcterms:created>
  <dcterms:modified xsi:type="dcterms:W3CDTF">2020-04-27T04:00:17Z</dcterms:modified>
  <cp:category>BDS Tools; Version 2.0</cp:category>
  <cp:contentStatus>Published</cp:contentStatus>
  <cp:version>1</cp:version>
</cp:coreProperties>
</file>