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Claytons Admin Folder\Excel Skills Templates\"/>
    </mc:Choice>
  </mc:AlternateContent>
  <xr:revisionPtr revIDLastSave="0" documentId="13_ncr:1_{CD259975-B553-45D9-BC89-1AD2CB30987A}" xr6:coauthVersionLast="45" xr6:coauthVersionMax="45" xr10:uidLastSave="{00000000-0000-0000-0000-000000000000}"/>
  <bookViews>
    <workbookView xWindow="40920" yWindow="-120" windowWidth="29040" windowHeight="15840" activeTab="3" xr2:uid="{00000000-000D-0000-FFFF-FFFF00000000}"/>
  </bookViews>
  <sheets>
    <sheet name="Sources" sheetId="2" r:id="rId1"/>
    <sheet name="Accounts" sheetId="3" r:id="rId2"/>
    <sheet name="Transactions" sheetId="9" r:id="rId3"/>
    <sheet name="Report" sheetId="6" r:id="rId4"/>
  </sheets>
  <definedNames>
    <definedName name="AccNo">Account[[#Data],[Account Number]]</definedName>
    <definedName name="Accounts">Account[#Data]</definedName>
    <definedName name="CashAcc">OFFSET(Report!$A$4,1,0,200,1)</definedName>
    <definedName name="DocDate">Trans[[#Data],[Document Date]]</definedName>
    <definedName name="PayDate">Trans[[#Data],[Payment Date]]</definedName>
    <definedName name="_xlnm.Print_Titles" localSheetId="3">Report!$1:$4</definedName>
    <definedName name="SourceAll">Source[[#Data],[Source Code]:[Description]]</definedName>
    <definedName name="Sources">Source[[#Data],[Source Code]]</definedName>
    <definedName name="TrnAcc">Trans[[#Data],[Account]]</definedName>
    <definedName name="TrnAmount">Trans[[#Data],[Amount]]</definedName>
    <definedName name="TrnSource">Trans[[#Data],[Source]]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9" l="1"/>
  <c r="I10" i="9"/>
  <c r="I9" i="9"/>
  <c r="I8" i="9"/>
  <c r="I7" i="9"/>
  <c r="I6" i="9"/>
  <c r="I5" i="9"/>
  <c r="I4" i="9"/>
  <c r="F2" i="9"/>
  <c r="F9" i="2"/>
  <c r="F8" i="2"/>
  <c r="F7" i="2"/>
  <c r="E9" i="2"/>
  <c r="E8" i="2"/>
  <c r="E7" i="2"/>
  <c r="D9" i="2"/>
  <c r="D8" i="2"/>
  <c r="D7" i="2"/>
  <c r="C9" i="2"/>
  <c r="C8" i="2"/>
  <c r="C7" i="2"/>
  <c r="B15" i="6"/>
  <c r="C4" i="6"/>
  <c r="C73" i="6" s="1"/>
  <c r="F6" i="2"/>
  <c r="E6" i="2"/>
  <c r="D6" i="2"/>
  <c r="D2" i="2"/>
  <c r="C6" i="2"/>
  <c r="D2" i="6"/>
  <c r="B59" i="6"/>
  <c r="B77" i="6"/>
  <c r="B58" i="6"/>
  <c r="B75" i="6"/>
  <c r="B74" i="6"/>
  <c r="B73" i="6"/>
  <c r="B72" i="6"/>
  <c r="B71" i="6"/>
  <c r="B69" i="6"/>
  <c r="B68" i="6"/>
  <c r="B67" i="6"/>
  <c r="B66" i="6"/>
  <c r="B65" i="6"/>
  <c r="B64" i="6"/>
  <c r="B63" i="6"/>
  <c r="B62" i="6"/>
  <c r="B60" i="6"/>
  <c r="B57" i="6"/>
  <c r="B56" i="6"/>
  <c r="B55" i="6"/>
  <c r="B54" i="6"/>
  <c r="B53" i="6"/>
  <c r="B52" i="6"/>
  <c r="B51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4" i="6"/>
  <c r="B23" i="6"/>
  <c r="B22" i="6"/>
  <c r="B21" i="6"/>
  <c r="B20" i="6"/>
  <c r="B19" i="6"/>
  <c r="B16" i="6"/>
  <c r="B14" i="6"/>
  <c r="B13" i="6"/>
  <c r="B12" i="6"/>
  <c r="B11" i="6"/>
  <c r="B9" i="6"/>
  <c r="B8" i="6"/>
  <c r="B7" i="6"/>
  <c r="B6" i="6"/>
  <c r="B5" i="6"/>
  <c r="G9" i="2" l="1"/>
  <c r="D4" i="2"/>
  <c r="H9" i="2"/>
  <c r="C21" i="6"/>
  <c r="G6" i="2"/>
  <c r="H6" i="2" s="1"/>
  <c r="F4" i="2"/>
  <c r="C5" i="6"/>
  <c r="C14" i="6"/>
  <c r="C45" i="6"/>
  <c r="D4" i="6"/>
  <c r="C75" i="6"/>
  <c r="C71" i="6"/>
  <c r="C66" i="6"/>
  <c r="C62" i="6"/>
  <c r="C57" i="6"/>
  <c r="C53" i="6"/>
  <c r="C74" i="6"/>
  <c r="C69" i="6"/>
  <c r="C65" i="6"/>
  <c r="C60" i="6"/>
  <c r="C56" i="6"/>
  <c r="C52" i="6"/>
  <c r="C15" i="6"/>
  <c r="C77" i="6"/>
  <c r="C72" i="6"/>
  <c r="C67" i="6"/>
  <c r="C63" i="6"/>
  <c r="C58" i="6"/>
  <c r="C54" i="6"/>
  <c r="C64" i="6"/>
  <c r="C47" i="6"/>
  <c r="C43" i="6"/>
  <c r="C39" i="6"/>
  <c r="C35" i="6"/>
  <c r="C59" i="6"/>
  <c r="C51" i="6"/>
  <c r="C46" i="6"/>
  <c r="C42" i="6"/>
  <c r="C38" i="6"/>
  <c r="C34" i="6"/>
  <c r="C30" i="6"/>
  <c r="C68" i="6"/>
  <c r="C48" i="6"/>
  <c r="C44" i="6"/>
  <c r="C40" i="6"/>
  <c r="C36" i="6"/>
  <c r="C32" i="6"/>
  <c r="C37" i="6"/>
  <c r="C28" i="6"/>
  <c r="C23" i="6"/>
  <c r="C19" i="6"/>
  <c r="C12" i="6"/>
  <c r="C7" i="6"/>
  <c r="C49" i="6"/>
  <c r="C33" i="6"/>
  <c r="C31" i="6"/>
  <c r="C27" i="6"/>
  <c r="C22" i="6"/>
  <c r="C16" i="6"/>
  <c r="C11" i="6"/>
  <c r="C6" i="6"/>
  <c r="C55" i="6"/>
  <c r="C41" i="6"/>
  <c r="C29" i="6"/>
  <c r="C24" i="6"/>
  <c r="C20" i="6"/>
  <c r="C13" i="6"/>
  <c r="C8" i="6"/>
  <c r="C26" i="6"/>
  <c r="C4" i="2"/>
  <c r="E4" i="2"/>
  <c r="C9" i="6"/>
  <c r="G7" i="2"/>
  <c r="H7" i="2" s="1"/>
  <c r="G8" i="2"/>
  <c r="H8" i="2" s="1"/>
  <c r="H4" i="2" l="1"/>
  <c r="G4" i="2"/>
  <c r="C25" i="6"/>
  <c r="C10" i="6"/>
  <c r="C70" i="6"/>
  <c r="D77" i="6"/>
  <c r="D72" i="6"/>
  <c r="D67" i="6"/>
  <c r="D63" i="6"/>
  <c r="D58" i="6"/>
  <c r="D54" i="6"/>
  <c r="D15" i="6"/>
  <c r="D75" i="6"/>
  <c r="D71" i="6"/>
  <c r="D66" i="6"/>
  <c r="D62" i="6"/>
  <c r="D57" i="6"/>
  <c r="D53" i="6"/>
  <c r="D73" i="6"/>
  <c r="D68" i="6"/>
  <c r="D64" i="6"/>
  <c r="D59" i="6"/>
  <c r="D55" i="6"/>
  <c r="D51" i="6"/>
  <c r="D69" i="6"/>
  <c r="D52" i="6"/>
  <c r="D48" i="6"/>
  <c r="D44" i="6"/>
  <c r="D40" i="6"/>
  <c r="D36" i="6"/>
  <c r="D32" i="6"/>
  <c r="D65" i="6"/>
  <c r="D47" i="6"/>
  <c r="D43" i="6"/>
  <c r="D39" i="6"/>
  <c r="D35" i="6"/>
  <c r="D31" i="6"/>
  <c r="E4" i="6"/>
  <c r="D74" i="6"/>
  <c r="D56" i="6"/>
  <c r="D49" i="6"/>
  <c r="D45" i="6"/>
  <c r="D41" i="6"/>
  <c r="D37" i="6"/>
  <c r="D33" i="6"/>
  <c r="D42" i="6"/>
  <c r="D30" i="6"/>
  <c r="D29" i="6"/>
  <c r="D24" i="6"/>
  <c r="D20" i="6"/>
  <c r="D13" i="6"/>
  <c r="D8" i="6"/>
  <c r="D38" i="6"/>
  <c r="D28" i="6"/>
  <c r="D23" i="6"/>
  <c r="D19" i="6"/>
  <c r="D12" i="6"/>
  <c r="D7" i="6"/>
  <c r="D60" i="6"/>
  <c r="D46" i="6"/>
  <c r="D26" i="6"/>
  <c r="D21" i="6"/>
  <c r="D14" i="6"/>
  <c r="D9" i="6"/>
  <c r="D5" i="6"/>
  <c r="D34" i="6"/>
  <c r="D16" i="6"/>
  <c r="D11" i="6"/>
  <c r="D6" i="6"/>
  <c r="D22" i="6"/>
  <c r="D27" i="6"/>
  <c r="C50" i="6"/>
  <c r="C17" i="6"/>
  <c r="C61" i="6"/>
  <c r="C76" i="6"/>
  <c r="D17" i="6" l="1"/>
  <c r="D76" i="6"/>
  <c r="D10" i="6"/>
  <c r="D50" i="6"/>
  <c r="C18" i="6"/>
  <c r="C79" i="6"/>
  <c r="F4" i="6"/>
  <c r="E73" i="6"/>
  <c r="E68" i="6"/>
  <c r="E64" i="6"/>
  <c r="E59" i="6"/>
  <c r="E55" i="6"/>
  <c r="E77" i="6"/>
  <c r="E72" i="6"/>
  <c r="E67" i="6"/>
  <c r="E63" i="6"/>
  <c r="E58" i="6"/>
  <c r="E54" i="6"/>
  <c r="E15" i="6"/>
  <c r="E74" i="6"/>
  <c r="E69" i="6"/>
  <c r="E65" i="6"/>
  <c r="E60" i="6"/>
  <c r="E56" i="6"/>
  <c r="E52" i="6"/>
  <c r="E75" i="6"/>
  <c r="E57" i="6"/>
  <c r="E49" i="6"/>
  <c r="E45" i="6"/>
  <c r="E41" i="6"/>
  <c r="E37" i="6"/>
  <c r="E33" i="6"/>
  <c r="E71" i="6"/>
  <c r="E53" i="6"/>
  <c r="E48" i="6"/>
  <c r="E44" i="6"/>
  <c r="E40" i="6"/>
  <c r="E36" i="6"/>
  <c r="E32" i="6"/>
  <c r="E62" i="6"/>
  <c r="E46" i="6"/>
  <c r="E42" i="6"/>
  <c r="E38" i="6"/>
  <c r="E34" i="6"/>
  <c r="E30" i="6"/>
  <c r="E47" i="6"/>
  <c r="E26" i="6"/>
  <c r="E21" i="6"/>
  <c r="E14" i="6"/>
  <c r="E9" i="6"/>
  <c r="E43" i="6"/>
  <c r="E29" i="6"/>
  <c r="E24" i="6"/>
  <c r="E20" i="6"/>
  <c r="E13" i="6"/>
  <c r="E8" i="6"/>
  <c r="E66" i="6"/>
  <c r="E51" i="6"/>
  <c r="E35" i="6"/>
  <c r="E27" i="6"/>
  <c r="E22" i="6"/>
  <c r="E16" i="6"/>
  <c r="E11" i="6"/>
  <c r="E6" i="6"/>
  <c r="E39" i="6"/>
  <c r="E23" i="6"/>
  <c r="E5" i="6"/>
  <c r="E19" i="6"/>
  <c r="E12" i="6"/>
  <c r="E31" i="6"/>
  <c r="E28" i="6"/>
  <c r="E7" i="6"/>
  <c r="D25" i="6"/>
  <c r="D61" i="6"/>
  <c r="D70" i="6"/>
  <c r="E76" i="6" l="1"/>
  <c r="E61" i="6"/>
  <c r="E70" i="6"/>
  <c r="E25" i="6"/>
  <c r="E10" i="6"/>
  <c r="E17" i="6"/>
  <c r="E50" i="6"/>
  <c r="F74" i="6"/>
  <c r="F69" i="6"/>
  <c r="F65" i="6"/>
  <c r="F60" i="6"/>
  <c r="F56" i="6"/>
  <c r="F52" i="6"/>
  <c r="F15" i="6"/>
  <c r="F73" i="6"/>
  <c r="F68" i="6"/>
  <c r="F64" i="6"/>
  <c r="F59" i="6"/>
  <c r="F55" i="6"/>
  <c r="F51" i="6"/>
  <c r="F75" i="6"/>
  <c r="F71" i="6"/>
  <c r="F66" i="6"/>
  <c r="F62" i="6"/>
  <c r="F57" i="6"/>
  <c r="F53" i="6"/>
  <c r="G4" i="6"/>
  <c r="F63" i="6"/>
  <c r="F46" i="6"/>
  <c r="F42" i="6"/>
  <c r="F38" i="6"/>
  <c r="F34" i="6"/>
  <c r="F77" i="6"/>
  <c r="F58" i="6"/>
  <c r="F49" i="6"/>
  <c r="F45" i="6"/>
  <c r="F41" i="6"/>
  <c r="F37" i="6"/>
  <c r="F33" i="6"/>
  <c r="F67" i="6"/>
  <c r="F47" i="6"/>
  <c r="F43" i="6"/>
  <c r="F39" i="6"/>
  <c r="F35" i="6"/>
  <c r="F31" i="6"/>
  <c r="F54" i="6"/>
  <c r="F36" i="6"/>
  <c r="F27" i="6"/>
  <c r="F22" i="6"/>
  <c r="F16" i="6"/>
  <c r="F11" i="6"/>
  <c r="F6" i="6"/>
  <c r="F48" i="6"/>
  <c r="F32" i="6"/>
  <c r="F30" i="6"/>
  <c r="F26" i="6"/>
  <c r="F21" i="6"/>
  <c r="F14" i="6"/>
  <c r="F9" i="6"/>
  <c r="F5" i="6"/>
  <c r="F72" i="6"/>
  <c r="F40" i="6"/>
  <c r="F28" i="6"/>
  <c r="F23" i="6"/>
  <c r="F19" i="6"/>
  <c r="F12" i="6"/>
  <c r="F7" i="6"/>
  <c r="F44" i="6"/>
  <c r="F29" i="6"/>
  <c r="F8" i="6"/>
  <c r="F24" i="6"/>
  <c r="F20" i="6"/>
  <c r="F13" i="6"/>
  <c r="D79" i="6"/>
  <c r="D18" i="6"/>
  <c r="F76" i="6" l="1"/>
  <c r="F17" i="6"/>
  <c r="H4" i="6"/>
  <c r="G75" i="6"/>
  <c r="G71" i="6"/>
  <c r="G66" i="6"/>
  <c r="G62" i="6"/>
  <c r="G57" i="6"/>
  <c r="G53" i="6"/>
  <c r="G74" i="6"/>
  <c r="G69" i="6"/>
  <c r="G65" i="6"/>
  <c r="G60" i="6"/>
  <c r="G56" i="6"/>
  <c r="G52" i="6"/>
  <c r="G15" i="6"/>
  <c r="G77" i="6"/>
  <c r="G72" i="6"/>
  <c r="G67" i="6"/>
  <c r="G63" i="6"/>
  <c r="G58" i="6"/>
  <c r="G54" i="6"/>
  <c r="G68" i="6"/>
  <c r="G47" i="6"/>
  <c r="G43" i="6"/>
  <c r="G39" i="6"/>
  <c r="G35" i="6"/>
  <c r="G64" i="6"/>
  <c r="G46" i="6"/>
  <c r="G42" i="6"/>
  <c r="G38" i="6"/>
  <c r="G34" i="6"/>
  <c r="G73" i="6"/>
  <c r="G55" i="6"/>
  <c r="G51" i="6"/>
  <c r="G48" i="6"/>
  <c r="G44" i="6"/>
  <c r="G40" i="6"/>
  <c r="G36" i="6"/>
  <c r="G32" i="6"/>
  <c r="G59" i="6"/>
  <c r="G41" i="6"/>
  <c r="G28" i="6"/>
  <c r="G23" i="6"/>
  <c r="G19" i="6"/>
  <c r="G12" i="6"/>
  <c r="G7" i="6"/>
  <c r="G37" i="6"/>
  <c r="G27" i="6"/>
  <c r="G22" i="6"/>
  <c r="G16" i="6"/>
  <c r="G11" i="6"/>
  <c r="G6" i="6"/>
  <c r="G45" i="6"/>
  <c r="G31" i="6"/>
  <c r="G29" i="6"/>
  <c r="G24" i="6"/>
  <c r="G20" i="6"/>
  <c r="G13" i="6"/>
  <c r="G8" i="6"/>
  <c r="G49" i="6"/>
  <c r="G14" i="6"/>
  <c r="G33" i="6"/>
  <c r="G30" i="6"/>
  <c r="G9" i="6"/>
  <c r="G5" i="6"/>
  <c r="G26" i="6"/>
  <c r="G21" i="6"/>
  <c r="E18" i="6"/>
  <c r="E79" i="6"/>
  <c r="F25" i="6"/>
  <c r="F10" i="6"/>
  <c r="F50" i="6"/>
  <c r="F70" i="6"/>
  <c r="F61" i="6"/>
  <c r="G17" i="6" l="1"/>
  <c r="G25" i="6"/>
  <c r="G76" i="6"/>
  <c r="G61" i="6"/>
  <c r="G70" i="6"/>
  <c r="H77" i="6"/>
  <c r="H72" i="6"/>
  <c r="H67" i="6"/>
  <c r="H63" i="6"/>
  <c r="H58" i="6"/>
  <c r="H54" i="6"/>
  <c r="H15" i="6"/>
  <c r="H75" i="6"/>
  <c r="H71" i="6"/>
  <c r="H66" i="6"/>
  <c r="H62" i="6"/>
  <c r="H57" i="6"/>
  <c r="H53" i="6"/>
  <c r="H73" i="6"/>
  <c r="H68" i="6"/>
  <c r="H64" i="6"/>
  <c r="H59" i="6"/>
  <c r="H55" i="6"/>
  <c r="H51" i="6"/>
  <c r="H74" i="6"/>
  <c r="H56" i="6"/>
  <c r="H48" i="6"/>
  <c r="H44" i="6"/>
  <c r="H40" i="6"/>
  <c r="H36" i="6"/>
  <c r="H32" i="6"/>
  <c r="I4" i="6"/>
  <c r="H69" i="6"/>
  <c r="H52" i="6"/>
  <c r="H47" i="6"/>
  <c r="H43" i="6"/>
  <c r="H39" i="6"/>
  <c r="H35" i="6"/>
  <c r="H31" i="6"/>
  <c r="H60" i="6"/>
  <c r="H49" i="6"/>
  <c r="H45" i="6"/>
  <c r="H41" i="6"/>
  <c r="H37" i="6"/>
  <c r="H33" i="6"/>
  <c r="H65" i="6"/>
  <c r="H46" i="6"/>
  <c r="H29" i="6"/>
  <c r="H24" i="6"/>
  <c r="H20" i="6"/>
  <c r="H13" i="6"/>
  <c r="H8" i="6"/>
  <c r="H42" i="6"/>
  <c r="H28" i="6"/>
  <c r="H23" i="6"/>
  <c r="H19" i="6"/>
  <c r="H12" i="6"/>
  <c r="H7" i="6"/>
  <c r="H34" i="6"/>
  <c r="H30" i="6"/>
  <c r="H26" i="6"/>
  <c r="H21" i="6"/>
  <c r="H14" i="6"/>
  <c r="H9" i="6"/>
  <c r="H5" i="6"/>
  <c r="H22" i="6"/>
  <c r="H11" i="6"/>
  <c r="H38" i="6"/>
  <c r="H16" i="6"/>
  <c r="H27" i="6"/>
  <c r="H6" i="6"/>
  <c r="F18" i="6"/>
  <c r="F79" i="6"/>
  <c r="G50" i="6"/>
  <c r="G10" i="6"/>
  <c r="H17" i="6" l="1"/>
  <c r="H25" i="6"/>
  <c r="J4" i="6"/>
  <c r="I73" i="6"/>
  <c r="I68" i="6"/>
  <c r="I64" i="6"/>
  <c r="I59" i="6"/>
  <c r="I55" i="6"/>
  <c r="I77" i="6"/>
  <c r="I72" i="6"/>
  <c r="I67" i="6"/>
  <c r="I63" i="6"/>
  <c r="I58" i="6"/>
  <c r="I54" i="6"/>
  <c r="I15" i="6"/>
  <c r="I74" i="6"/>
  <c r="I69" i="6"/>
  <c r="I65" i="6"/>
  <c r="I60" i="6"/>
  <c r="I56" i="6"/>
  <c r="I52" i="6"/>
  <c r="I62" i="6"/>
  <c r="I51" i="6"/>
  <c r="I49" i="6"/>
  <c r="I45" i="6"/>
  <c r="I41" i="6"/>
  <c r="I37" i="6"/>
  <c r="I33" i="6"/>
  <c r="I75" i="6"/>
  <c r="I57" i="6"/>
  <c r="I48" i="6"/>
  <c r="I44" i="6"/>
  <c r="I40" i="6"/>
  <c r="I36" i="6"/>
  <c r="I32" i="6"/>
  <c r="I66" i="6"/>
  <c r="I46" i="6"/>
  <c r="I42" i="6"/>
  <c r="I38" i="6"/>
  <c r="I34" i="6"/>
  <c r="I71" i="6"/>
  <c r="I35" i="6"/>
  <c r="I31" i="6"/>
  <c r="I30" i="6"/>
  <c r="I26" i="6"/>
  <c r="I21" i="6"/>
  <c r="I14" i="6"/>
  <c r="I9" i="6"/>
  <c r="I53" i="6"/>
  <c r="I47" i="6"/>
  <c r="I29" i="6"/>
  <c r="I24" i="6"/>
  <c r="I20" i="6"/>
  <c r="I13" i="6"/>
  <c r="I8" i="6"/>
  <c r="I39" i="6"/>
  <c r="I27" i="6"/>
  <c r="I22" i="6"/>
  <c r="I16" i="6"/>
  <c r="I11" i="6"/>
  <c r="I6" i="6"/>
  <c r="I28" i="6"/>
  <c r="I7" i="6"/>
  <c r="I19" i="6"/>
  <c r="I43" i="6"/>
  <c r="I23" i="6"/>
  <c r="I5" i="6"/>
  <c r="I12" i="6"/>
  <c r="H61" i="6"/>
  <c r="H70" i="6"/>
  <c r="G79" i="6"/>
  <c r="G18" i="6"/>
  <c r="H76" i="6"/>
  <c r="H10" i="6"/>
  <c r="H50" i="6"/>
  <c r="I76" i="6" l="1"/>
  <c r="I10" i="6"/>
  <c r="H18" i="6"/>
  <c r="H79" i="6"/>
  <c r="I25" i="6"/>
  <c r="I17" i="6"/>
  <c r="J74" i="6"/>
  <c r="J69" i="6"/>
  <c r="J65" i="6"/>
  <c r="J60" i="6"/>
  <c r="J56" i="6"/>
  <c r="J15" i="6"/>
  <c r="J73" i="6"/>
  <c r="J68" i="6"/>
  <c r="J64" i="6"/>
  <c r="J59" i="6"/>
  <c r="J55" i="6"/>
  <c r="J75" i="6"/>
  <c r="J71" i="6"/>
  <c r="J66" i="6"/>
  <c r="J62" i="6"/>
  <c r="J57" i="6"/>
  <c r="J53" i="6"/>
  <c r="J67" i="6"/>
  <c r="J46" i="6"/>
  <c r="J42" i="6"/>
  <c r="J38" i="6"/>
  <c r="J34" i="6"/>
  <c r="J63" i="6"/>
  <c r="J51" i="6"/>
  <c r="J49" i="6"/>
  <c r="J45" i="6"/>
  <c r="J41" i="6"/>
  <c r="J37" i="6"/>
  <c r="J33" i="6"/>
  <c r="J72" i="6"/>
  <c r="J54" i="6"/>
  <c r="J47" i="6"/>
  <c r="J43" i="6"/>
  <c r="J39" i="6"/>
  <c r="J35" i="6"/>
  <c r="J31" i="6"/>
  <c r="J77" i="6"/>
  <c r="J40" i="6"/>
  <c r="J27" i="6"/>
  <c r="J22" i="6"/>
  <c r="J16" i="6"/>
  <c r="J11" i="6"/>
  <c r="J58" i="6"/>
  <c r="J36" i="6"/>
  <c r="J30" i="6"/>
  <c r="J26" i="6"/>
  <c r="J21" i="6"/>
  <c r="J14" i="6"/>
  <c r="J9" i="6"/>
  <c r="J5" i="6"/>
  <c r="K4" i="6"/>
  <c r="J44" i="6"/>
  <c r="J28" i="6"/>
  <c r="J23" i="6"/>
  <c r="J19" i="6"/>
  <c r="J12" i="6"/>
  <c r="J7" i="6"/>
  <c r="J13" i="6"/>
  <c r="J6" i="6"/>
  <c r="J48" i="6"/>
  <c r="J29" i="6"/>
  <c r="J8" i="6"/>
  <c r="J52" i="6"/>
  <c r="J20" i="6"/>
  <c r="J32" i="6"/>
  <c r="J24" i="6"/>
  <c r="I70" i="6"/>
  <c r="I61" i="6"/>
  <c r="I50" i="6"/>
  <c r="I18" i="6" l="1"/>
  <c r="J76" i="6"/>
  <c r="I79" i="6"/>
  <c r="J10" i="6"/>
  <c r="J50" i="6"/>
  <c r="J17" i="6"/>
  <c r="J61" i="6"/>
  <c r="J25" i="6"/>
  <c r="L4" i="6"/>
  <c r="K75" i="6"/>
  <c r="K71" i="6"/>
  <c r="K66" i="6"/>
  <c r="K62" i="6"/>
  <c r="K57" i="6"/>
  <c r="K53" i="6"/>
  <c r="K74" i="6"/>
  <c r="K69" i="6"/>
  <c r="K65" i="6"/>
  <c r="K60" i="6"/>
  <c r="K56" i="6"/>
  <c r="K52" i="6"/>
  <c r="K15" i="6"/>
  <c r="K77" i="6"/>
  <c r="K72" i="6"/>
  <c r="K67" i="6"/>
  <c r="K63" i="6"/>
  <c r="K58" i="6"/>
  <c r="K54" i="6"/>
  <c r="K73" i="6"/>
  <c r="K55" i="6"/>
  <c r="K47" i="6"/>
  <c r="K43" i="6"/>
  <c r="K39" i="6"/>
  <c r="K35" i="6"/>
  <c r="K68" i="6"/>
  <c r="K46" i="6"/>
  <c r="K42" i="6"/>
  <c r="K38" i="6"/>
  <c r="K34" i="6"/>
  <c r="K59" i="6"/>
  <c r="K48" i="6"/>
  <c r="K44" i="6"/>
  <c r="K40" i="6"/>
  <c r="K36" i="6"/>
  <c r="K32" i="6"/>
  <c r="K51" i="6"/>
  <c r="K45" i="6"/>
  <c r="K28" i="6"/>
  <c r="K23" i="6"/>
  <c r="K19" i="6"/>
  <c r="K12" i="6"/>
  <c r="K7" i="6"/>
  <c r="K64" i="6"/>
  <c r="K41" i="6"/>
  <c r="K31" i="6"/>
  <c r="K27" i="6"/>
  <c r="K22" i="6"/>
  <c r="K16" i="6"/>
  <c r="K11" i="6"/>
  <c r="K6" i="6"/>
  <c r="K49" i="6"/>
  <c r="K33" i="6"/>
  <c r="K29" i="6"/>
  <c r="K24" i="6"/>
  <c r="K20" i="6"/>
  <c r="K13" i="6"/>
  <c r="K8" i="6"/>
  <c r="K21" i="6"/>
  <c r="K30" i="6"/>
  <c r="K14" i="6"/>
  <c r="K37" i="6"/>
  <c r="K9" i="6"/>
  <c r="K26" i="6"/>
  <c r="K5" i="6"/>
  <c r="J70" i="6"/>
  <c r="K10" i="6" l="1"/>
  <c r="K25" i="6"/>
  <c r="K50" i="6"/>
  <c r="K17" i="6"/>
  <c r="K76" i="6"/>
  <c r="K70" i="6"/>
  <c r="L77" i="6"/>
  <c r="L72" i="6"/>
  <c r="L67" i="6"/>
  <c r="L63" i="6"/>
  <c r="L58" i="6"/>
  <c r="L54" i="6"/>
  <c r="L15" i="6"/>
  <c r="L75" i="6"/>
  <c r="L71" i="6"/>
  <c r="L66" i="6"/>
  <c r="L62" i="6"/>
  <c r="L57" i="6"/>
  <c r="L53" i="6"/>
  <c r="L73" i="6"/>
  <c r="L68" i="6"/>
  <c r="L64" i="6"/>
  <c r="L59" i="6"/>
  <c r="L55" i="6"/>
  <c r="L51" i="6"/>
  <c r="L60" i="6"/>
  <c r="L48" i="6"/>
  <c r="L44" i="6"/>
  <c r="L40" i="6"/>
  <c r="L36" i="6"/>
  <c r="L74" i="6"/>
  <c r="L56" i="6"/>
  <c r="L47" i="6"/>
  <c r="L43" i="6"/>
  <c r="L39" i="6"/>
  <c r="L35" i="6"/>
  <c r="L31" i="6"/>
  <c r="M4" i="6"/>
  <c r="L65" i="6"/>
  <c r="L52" i="6"/>
  <c r="L49" i="6"/>
  <c r="L45" i="6"/>
  <c r="L41" i="6"/>
  <c r="L37" i="6"/>
  <c r="L33" i="6"/>
  <c r="L34" i="6"/>
  <c r="L29" i="6"/>
  <c r="L24" i="6"/>
  <c r="L20" i="6"/>
  <c r="L13" i="6"/>
  <c r="L8" i="6"/>
  <c r="L69" i="6"/>
  <c r="L46" i="6"/>
  <c r="L28" i="6"/>
  <c r="L23" i="6"/>
  <c r="L19" i="6"/>
  <c r="L12" i="6"/>
  <c r="L7" i="6"/>
  <c r="L38" i="6"/>
  <c r="L32" i="6"/>
  <c r="L30" i="6"/>
  <c r="L26" i="6"/>
  <c r="L21" i="6"/>
  <c r="L14" i="6"/>
  <c r="L9" i="6"/>
  <c r="L5" i="6"/>
  <c r="L27" i="6"/>
  <c r="L22" i="6"/>
  <c r="L6" i="6"/>
  <c r="L16" i="6"/>
  <c r="L11" i="6"/>
  <c r="L42" i="6"/>
  <c r="K61" i="6"/>
  <c r="J18" i="6"/>
  <c r="J79" i="6"/>
  <c r="K18" i="6" l="1"/>
  <c r="L17" i="6"/>
  <c r="K79" i="6"/>
  <c r="L76" i="6"/>
  <c r="L25" i="6"/>
  <c r="L10" i="6"/>
  <c r="L50" i="6"/>
  <c r="N4" i="6"/>
  <c r="M73" i="6"/>
  <c r="M68" i="6"/>
  <c r="M64" i="6"/>
  <c r="M59" i="6"/>
  <c r="M55" i="6"/>
  <c r="M77" i="6"/>
  <c r="M72" i="6"/>
  <c r="M67" i="6"/>
  <c r="M63" i="6"/>
  <c r="M58" i="6"/>
  <c r="M54" i="6"/>
  <c r="M15" i="6"/>
  <c r="M74" i="6"/>
  <c r="M69" i="6"/>
  <c r="M65" i="6"/>
  <c r="M60" i="6"/>
  <c r="M56" i="6"/>
  <c r="M52" i="6"/>
  <c r="M66" i="6"/>
  <c r="M49" i="6"/>
  <c r="M45" i="6"/>
  <c r="M41" i="6"/>
  <c r="M37" i="6"/>
  <c r="M33" i="6"/>
  <c r="M62" i="6"/>
  <c r="M48" i="6"/>
  <c r="M44" i="6"/>
  <c r="M40" i="6"/>
  <c r="M36" i="6"/>
  <c r="M32" i="6"/>
  <c r="M71" i="6"/>
  <c r="M53" i="6"/>
  <c r="M51" i="6"/>
  <c r="M46" i="6"/>
  <c r="M42" i="6"/>
  <c r="M38" i="6"/>
  <c r="M34" i="6"/>
  <c r="M39" i="6"/>
  <c r="M30" i="6"/>
  <c r="M26" i="6"/>
  <c r="M21" i="6"/>
  <c r="M14" i="6"/>
  <c r="M9" i="6"/>
  <c r="M75" i="6"/>
  <c r="M35" i="6"/>
  <c r="M29" i="6"/>
  <c r="M24" i="6"/>
  <c r="M20" i="6"/>
  <c r="M13" i="6"/>
  <c r="M8" i="6"/>
  <c r="M43" i="6"/>
  <c r="M27" i="6"/>
  <c r="M22" i="6"/>
  <c r="M16" i="6"/>
  <c r="M11" i="6"/>
  <c r="M6" i="6"/>
  <c r="M31" i="6"/>
  <c r="M12" i="6"/>
  <c r="M5" i="6"/>
  <c r="M23" i="6"/>
  <c r="M28" i="6"/>
  <c r="M7" i="6"/>
  <c r="M19" i="6"/>
  <c r="M57" i="6"/>
  <c r="M47" i="6"/>
  <c r="L61" i="6"/>
  <c r="L70" i="6"/>
  <c r="M25" i="6" l="1"/>
  <c r="L18" i="6"/>
  <c r="L79" i="6"/>
  <c r="M10" i="6"/>
  <c r="M17" i="6"/>
  <c r="M76" i="6"/>
  <c r="M61" i="6"/>
  <c r="M70" i="6"/>
  <c r="M50" i="6"/>
  <c r="N74" i="6"/>
  <c r="P74" i="6" s="1"/>
  <c r="N69" i="6"/>
  <c r="P69" i="6" s="1"/>
  <c r="N65" i="6"/>
  <c r="P65" i="6" s="1"/>
  <c r="N60" i="6"/>
  <c r="P60" i="6" s="1"/>
  <c r="N56" i="6"/>
  <c r="P56" i="6" s="1"/>
  <c r="N15" i="6"/>
  <c r="P15" i="6" s="1"/>
  <c r="N73" i="6"/>
  <c r="P73" i="6" s="1"/>
  <c r="N68" i="6"/>
  <c r="P68" i="6" s="1"/>
  <c r="N64" i="6"/>
  <c r="P64" i="6" s="1"/>
  <c r="N59" i="6"/>
  <c r="P59" i="6" s="1"/>
  <c r="N55" i="6"/>
  <c r="P55" i="6" s="1"/>
  <c r="N75" i="6"/>
  <c r="P75" i="6" s="1"/>
  <c r="N71" i="6"/>
  <c r="N66" i="6"/>
  <c r="P66" i="6" s="1"/>
  <c r="N62" i="6"/>
  <c r="N57" i="6"/>
  <c r="P57" i="6" s="1"/>
  <c r="N53" i="6"/>
  <c r="P53" i="6" s="1"/>
  <c r="N72" i="6"/>
  <c r="P72" i="6" s="1"/>
  <c r="N54" i="6"/>
  <c r="P54" i="6" s="1"/>
  <c r="N52" i="6"/>
  <c r="P52" i="6" s="1"/>
  <c r="N51" i="6"/>
  <c r="N46" i="6"/>
  <c r="P46" i="6" s="1"/>
  <c r="N42" i="6"/>
  <c r="P42" i="6" s="1"/>
  <c r="N38" i="6"/>
  <c r="P38" i="6" s="1"/>
  <c r="N34" i="6"/>
  <c r="P34" i="6" s="1"/>
  <c r="N67" i="6"/>
  <c r="P67" i="6" s="1"/>
  <c r="N49" i="6"/>
  <c r="P49" i="6" s="1"/>
  <c r="N45" i="6"/>
  <c r="P45" i="6" s="1"/>
  <c r="N41" i="6"/>
  <c r="P41" i="6" s="1"/>
  <c r="N37" i="6"/>
  <c r="P37" i="6" s="1"/>
  <c r="N33" i="6"/>
  <c r="P33" i="6" s="1"/>
  <c r="N77" i="6"/>
  <c r="P77" i="6" s="1"/>
  <c r="N58" i="6"/>
  <c r="P58" i="6" s="1"/>
  <c r="N47" i="6"/>
  <c r="P47" i="6" s="1"/>
  <c r="N43" i="6"/>
  <c r="P43" i="6" s="1"/>
  <c r="N39" i="6"/>
  <c r="P39" i="6" s="1"/>
  <c r="N35" i="6"/>
  <c r="P35" i="6" s="1"/>
  <c r="N31" i="6"/>
  <c r="P31" i="6" s="1"/>
  <c r="N44" i="6"/>
  <c r="P44" i="6" s="1"/>
  <c r="N32" i="6"/>
  <c r="P32" i="6" s="1"/>
  <c r="N27" i="6"/>
  <c r="P27" i="6" s="1"/>
  <c r="N22" i="6"/>
  <c r="P22" i="6" s="1"/>
  <c r="N16" i="6"/>
  <c r="P16" i="6" s="1"/>
  <c r="N11" i="6"/>
  <c r="N40" i="6"/>
  <c r="P40" i="6" s="1"/>
  <c r="N30" i="6"/>
  <c r="P30" i="6" s="1"/>
  <c r="N26" i="6"/>
  <c r="N21" i="6"/>
  <c r="P21" i="6" s="1"/>
  <c r="N14" i="6"/>
  <c r="P14" i="6" s="1"/>
  <c r="N9" i="6"/>
  <c r="P9" i="6" s="1"/>
  <c r="N5" i="6"/>
  <c r="N48" i="6"/>
  <c r="P48" i="6" s="1"/>
  <c r="N28" i="6"/>
  <c r="P28" i="6" s="1"/>
  <c r="N23" i="6"/>
  <c r="P23" i="6" s="1"/>
  <c r="N19" i="6"/>
  <c r="N12" i="6"/>
  <c r="P12" i="6" s="1"/>
  <c r="N7" i="6"/>
  <c r="P7" i="6" s="1"/>
  <c r="N20" i="6"/>
  <c r="P20" i="6" s="1"/>
  <c r="N8" i="6"/>
  <c r="P8" i="6" s="1"/>
  <c r="N6" i="6"/>
  <c r="P6" i="6" s="1"/>
  <c r="N63" i="6"/>
  <c r="P63" i="6" s="1"/>
  <c r="N13" i="6"/>
  <c r="P13" i="6" s="1"/>
  <c r="N29" i="6"/>
  <c r="P29" i="6" s="1"/>
  <c r="N36" i="6"/>
  <c r="P36" i="6" s="1"/>
  <c r="N24" i="6"/>
  <c r="P24" i="6" s="1"/>
  <c r="N50" i="6" l="1"/>
  <c r="P26" i="6"/>
  <c r="P50" i="6" s="1"/>
  <c r="N17" i="6"/>
  <c r="P11" i="6"/>
  <c r="P17" i="6" s="1"/>
  <c r="N25" i="6"/>
  <c r="P19" i="6"/>
  <c r="P25" i="6" s="1"/>
  <c r="N10" i="6"/>
  <c r="P5" i="6"/>
  <c r="P10" i="6" s="1"/>
  <c r="N70" i="6"/>
  <c r="P62" i="6"/>
  <c r="P70" i="6" s="1"/>
  <c r="M18" i="6"/>
  <c r="M79" i="6"/>
  <c r="N61" i="6"/>
  <c r="P51" i="6"/>
  <c r="P61" i="6" s="1"/>
  <c r="N76" i="6"/>
  <c r="P71" i="6"/>
  <c r="P76" i="6" s="1"/>
  <c r="N18" i="6" l="1"/>
  <c r="N79" i="6"/>
  <c r="P79" i="6"/>
  <c r="P18" i="6"/>
</calcChain>
</file>

<file path=xl/sharedStrings.xml><?xml version="1.0" encoding="utf-8"?>
<sst xmlns="http://schemas.openxmlformats.org/spreadsheetml/2006/main" count="141" uniqueCount="117">
  <si>
    <t>Customer / Supplier</t>
  </si>
  <si>
    <t>Reference</t>
  </si>
  <si>
    <t>Transactions</t>
  </si>
  <si>
    <t>© www.excel-skills.com</t>
  </si>
  <si>
    <t>Closing Balance</t>
  </si>
  <si>
    <t>Transaction Sources</t>
  </si>
  <si>
    <t>Source Code</t>
  </si>
  <si>
    <t>Description</t>
  </si>
  <si>
    <t>CACC1</t>
  </si>
  <si>
    <t>CACC2</t>
  </si>
  <si>
    <t>AMXCC1</t>
  </si>
  <si>
    <t>American Express Credit Card</t>
  </si>
  <si>
    <t>MASCC2</t>
  </si>
  <si>
    <t>MasterCard Credit Card</t>
  </si>
  <si>
    <t>Opening Balance</t>
  </si>
  <si>
    <t>Start Date</t>
  </si>
  <si>
    <t>Accounts Set-up</t>
  </si>
  <si>
    <t>Account Number</t>
  </si>
  <si>
    <t>Gross Remuneration</t>
  </si>
  <si>
    <t>Commission Received</t>
  </si>
  <si>
    <t>Income Tax</t>
  </si>
  <si>
    <t>Total Allowances</t>
  </si>
  <si>
    <t>Subsidies Received</t>
  </si>
  <si>
    <t>Other Remuneration</t>
  </si>
  <si>
    <t>Other Deductions</t>
  </si>
  <si>
    <t>Dividend Income</t>
  </si>
  <si>
    <t>Interest Received</t>
  </si>
  <si>
    <t>Other Income</t>
  </si>
  <si>
    <t>Income from Pension</t>
  </si>
  <si>
    <t>Rent Paid</t>
  </si>
  <si>
    <t>Water, Electricity &amp; Services</t>
  </si>
  <si>
    <t>Repairs &amp; Maintenance</t>
  </si>
  <si>
    <t>Insurance - Short Term</t>
  </si>
  <si>
    <t>Insurance - Life</t>
  </si>
  <si>
    <t>Medical Costs</t>
  </si>
  <si>
    <t>Donations</t>
  </si>
  <si>
    <t>Fuel &amp; Vehicle Maintenance</t>
  </si>
  <si>
    <t>Memberships</t>
  </si>
  <si>
    <t>Subscriptions</t>
  </si>
  <si>
    <t>Domestic Wages</t>
  </si>
  <si>
    <t>Gardening</t>
  </si>
  <si>
    <t>Groceries</t>
  </si>
  <si>
    <t>Clothing</t>
  </si>
  <si>
    <t>Maintenance Payments</t>
  </si>
  <si>
    <t>Internet Access</t>
  </si>
  <si>
    <t>Cell Phone</t>
  </si>
  <si>
    <t>Telephone</t>
  </si>
  <si>
    <t>Property Rates &amp; Taxes</t>
  </si>
  <si>
    <t>Property Levies</t>
  </si>
  <si>
    <t>Education Cost</t>
  </si>
  <si>
    <t>Television Subscription</t>
  </si>
  <si>
    <t>Other Expenses</t>
  </si>
  <si>
    <t>Personal Loan Instalments</t>
  </si>
  <si>
    <t>Financing - Motor Vehicles</t>
  </si>
  <si>
    <t>Financing - Computers</t>
  </si>
  <si>
    <t>Financing - Furniture</t>
  </si>
  <si>
    <t>Credit Card Repayments</t>
  </si>
  <si>
    <t>Bank Charges</t>
  </si>
  <si>
    <t>Home Loan Repayments - Primary Residence</t>
  </si>
  <si>
    <t>Other Financing Costs</t>
  </si>
  <si>
    <t>Property Rental Income</t>
  </si>
  <si>
    <t>Home Loan Repayments - Buy to Let</t>
  </si>
  <si>
    <t>Investment - Shares</t>
  </si>
  <si>
    <t>Investment - Money Market</t>
  </si>
  <si>
    <t>Travel &amp; Accommodation</t>
  </si>
  <si>
    <t>Furniture &amp; Equipment</t>
  </si>
  <si>
    <t>Other Assets</t>
  </si>
  <si>
    <t>Other Investments</t>
  </si>
  <si>
    <t>Entertainment - Restaurants</t>
  </si>
  <si>
    <t>Entertainment - Bars</t>
  </si>
  <si>
    <t>Entertainment - Other</t>
  </si>
  <si>
    <t>Document Date</t>
  </si>
  <si>
    <t>Account</t>
  </si>
  <si>
    <t>Payment Date</t>
  </si>
  <si>
    <t>Amount</t>
  </si>
  <si>
    <t>From</t>
  </si>
  <si>
    <t>To</t>
  </si>
  <si>
    <t>Total Remuneration</t>
  </si>
  <si>
    <t>Total Deductions</t>
  </si>
  <si>
    <t>Income from Annuities</t>
  </si>
  <si>
    <t>Total Expenses</t>
  </si>
  <si>
    <t>Total Entertainment &amp; Leisure Costs</t>
  </si>
  <si>
    <t>Total</t>
  </si>
  <si>
    <t>Total Other Income &amp; Receipts</t>
  </si>
  <si>
    <t>Loans Received</t>
  </si>
  <si>
    <t>Source</t>
  </si>
  <si>
    <t>Bank Statement</t>
  </si>
  <si>
    <t>Expenses &amp; Payments</t>
  </si>
  <si>
    <t>Income &amp; Receipts</t>
  </si>
  <si>
    <t>Contra Account</t>
  </si>
  <si>
    <t>Security Costs</t>
  </si>
  <si>
    <t>Interest Paid</t>
  </si>
  <si>
    <t>End Date</t>
  </si>
  <si>
    <t>Contra Transactions</t>
  </si>
  <si>
    <t>Bank and Credit Card Accounts</t>
  </si>
  <si>
    <t>Account Groups</t>
  </si>
  <si>
    <t>Remuneration</t>
  </si>
  <si>
    <t>Deductions</t>
  </si>
  <si>
    <t>Expenses</t>
  </si>
  <si>
    <t>Financing Costs &amp; Bank Charges</t>
  </si>
  <si>
    <t>Investments &amp; Assets</t>
  </si>
  <si>
    <t>Other Income &amp; Receipts</t>
  </si>
  <si>
    <t>Total Financing Cost &amp; Bank Charges</t>
  </si>
  <si>
    <t>Total Investments &amp; Assets</t>
  </si>
  <si>
    <t>Entertainment &amp; Leisure Costs</t>
  </si>
  <si>
    <t>Cash Withdrawal Fees</t>
  </si>
  <si>
    <t>Monthly Income &amp; Expenses</t>
  </si>
  <si>
    <t>Personal Finance Report</t>
  </si>
  <si>
    <t>Net Account Movement</t>
  </si>
  <si>
    <t>Account Description</t>
  </si>
  <si>
    <t>Net Remuneration</t>
  </si>
  <si>
    <t>C/C Statement</t>
  </si>
  <si>
    <t>Surplus / (Shortfall) for the month</t>
  </si>
  <si>
    <t>Bank Account 1</t>
  </si>
  <si>
    <t>Bank Account 2</t>
  </si>
  <si>
    <t>KiwiSaver</t>
  </si>
  <si>
    <t>Investment - Retirement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</si>
</sst>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dd\ mmm\ yyyy"/>
    <numFmt numFmtId="166" formatCode="mmm\-yyyy"/>
    <numFmt numFmtId="167" formatCode="_*\ #,##0_ ;_*\ \(#,##0\)_ ;_*\ &quot;-&quot;_ ;_ @_ "/>
    <numFmt numFmtId="168" formatCode="_*\ #,##0.00_ ;_*\ \(#,##0.00\)_ ;_*\ &quot;-&quot;_ ;_ @_ 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9.5"/>
      <color indexed="9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 applyProtection="1">
      <alignment horizontal="left"/>
      <protection hidden="1"/>
    </xf>
    <xf numFmtId="167" fontId="4" fillId="0" borderId="0" xfId="1" applyNumberFormat="1" applyFont="1" applyAlignment="1" applyProtection="1">
      <alignment horizontal="center"/>
      <protection hidden="1"/>
    </xf>
    <xf numFmtId="167" fontId="4" fillId="0" borderId="0" xfId="0" applyNumberFormat="1" applyFont="1" applyProtection="1">
      <protection hidden="1"/>
    </xf>
    <xf numFmtId="167" fontId="4" fillId="0" borderId="0" xfId="0" applyNumberFormat="1" applyFont="1" applyAlignment="1" applyProtection="1">
      <alignment vertical="center"/>
      <protection hidden="1"/>
    </xf>
    <xf numFmtId="166" fontId="4" fillId="2" borderId="1" xfId="0" applyNumberFormat="1" applyFont="1" applyFill="1" applyBorder="1" applyAlignment="1" applyProtection="1">
      <alignment horizontal="left" vertical="center" wrapText="1"/>
      <protection hidden="1"/>
    </xf>
    <xf numFmtId="166" fontId="4" fillId="3" borderId="1" xfId="0" applyNumberFormat="1" applyFont="1" applyFill="1" applyBorder="1" applyAlignment="1" applyProtection="1">
      <alignment vertical="center" wrapText="1"/>
      <protection hidden="1"/>
    </xf>
    <xf numFmtId="166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0" xfId="0" applyNumberFormat="1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167" fontId="4" fillId="0" borderId="0" xfId="1" applyNumberFormat="1" applyFont="1" applyProtection="1"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7" fillId="0" borderId="0" xfId="0" applyFont="1" applyProtection="1">
      <protection hidden="1"/>
    </xf>
    <xf numFmtId="167" fontId="7" fillId="0" borderId="0" xfId="1" applyNumberFormat="1" applyFont="1" applyProtection="1">
      <protection hidden="1"/>
    </xf>
    <xf numFmtId="167" fontId="6" fillId="0" borderId="0" xfId="0" applyNumberFormat="1" applyFont="1" applyProtection="1">
      <protection hidden="1"/>
    </xf>
    <xf numFmtId="14" fontId="7" fillId="2" borderId="2" xfId="1" applyNumberFormat="1" applyFont="1" applyFill="1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167" fontId="7" fillId="2" borderId="1" xfId="0" applyNumberFormat="1" applyFont="1" applyFill="1" applyBorder="1" applyAlignment="1" applyProtection="1">
      <alignment horizontal="center" vertical="center" wrapText="1"/>
      <protection hidden="1"/>
    </xf>
    <xf numFmtId="167" fontId="7" fillId="0" borderId="3" xfId="1" applyNumberFormat="1" applyFont="1" applyBorder="1" applyAlignment="1" applyProtection="1">
      <alignment horizontal="left" vertical="center"/>
      <protection hidden="1"/>
    </xf>
    <xf numFmtId="167" fontId="7" fillId="0" borderId="0" xfId="1" applyNumberFormat="1" applyFont="1" applyAlignment="1" applyProtection="1">
      <alignment horizontal="left" vertical="center"/>
      <protection hidden="1"/>
    </xf>
    <xf numFmtId="167" fontId="7" fillId="0" borderId="0" xfId="1" applyNumberFormat="1" applyFont="1" applyAlignment="1" applyProtection="1">
      <alignment vertical="center"/>
      <protection hidden="1"/>
    </xf>
    <xf numFmtId="14" fontId="7" fillId="2" borderId="2" xfId="1" applyNumberFormat="1" applyFont="1" applyFill="1" applyBorder="1" applyAlignment="1" applyProtection="1">
      <alignment horizontal="center" vertical="center"/>
      <protection hidden="1"/>
    </xf>
    <xf numFmtId="167" fontId="7" fillId="0" borderId="0" xfId="0" applyNumberFormat="1" applyFont="1" applyProtection="1">
      <protection hidden="1"/>
    </xf>
    <xf numFmtId="0" fontId="7" fillId="0" borderId="0" xfId="0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167" fontId="6" fillId="0" borderId="0" xfId="1" applyNumberFormat="1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14" fontId="4" fillId="2" borderId="4" xfId="1" applyNumberFormat="1" applyFont="1" applyFill="1" applyBorder="1" applyAlignment="1" applyProtection="1">
      <alignment horizontal="center"/>
      <protection hidden="1"/>
    </xf>
    <xf numFmtId="0" fontId="7" fillId="0" borderId="0" xfId="0" applyFont="1" applyFill="1" applyProtection="1">
      <protection hidden="1"/>
    </xf>
    <xf numFmtId="165" fontId="7" fillId="0" borderId="0" xfId="1" applyNumberFormat="1" applyFont="1" applyFill="1" applyBorder="1" applyAlignment="1" applyProtection="1">
      <alignment horizontal="center"/>
      <protection hidden="1"/>
    </xf>
    <xf numFmtId="168" fontId="8" fillId="0" borderId="0" xfId="1" applyNumberFormat="1" applyFont="1" applyProtection="1">
      <protection hidden="1"/>
    </xf>
    <xf numFmtId="168" fontId="7" fillId="0" borderId="0" xfId="1" applyNumberFormat="1" applyFont="1" applyProtection="1">
      <protection hidden="1"/>
    </xf>
    <xf numFmtId="164" fontId="7" fillId="0" borderId="0" xfId="1" applyFont="1" applyProtection="1">
      <protection hidden="1"/>
    </xf>
    <xf numFmtId="0" fontId="7" fillId="0" borderId="6" xfId="0" applyFont="1" applyBorder="1" applyAlignment="1" applyProtection="1">
      <alignment horizontal="center"/>
      <protection hidden="1"/>
    </xf>
    <xf numFmtId="14" fontId="3" fillId="0" borderId="0" xfId="0" applyNumberFormat="1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14" fontId="7" fillId="0" borderId="0" xfId="0" applyNumberFormat="1" applyFont="1" applyAlignment="1" applyProtection="1">
      <alignment horizontal="center"/>
      <protection hidden="1"/>
    </xf>
    <xf numFmtId="14" fontId="7" fillId="0" borderId="0" xfId="0" applyNumberFormat="1" applyFont="1" applyAlignment="1" applyProtection="1">
      <alignment horizontal="left"/>
      <protection hidden="1"/>
    </xf>
    <xf numFmtId="164" fontId="8" fillId="0" borderId="0" xfId="1" applyFont="1" applyProtection="1">
      <protection hidden="1"/>
    </xf>
    <xf numFmtId="14" fontId="7" fillId="0" borderId="0" xfId="0" applyNumberFormat="1" applyFo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0" fontId="10" fillId="2" borderId="9" xfId="0" applyFont="1" applyFill="1" applyBorder="1" applyAlignment="1" applyProtection="1">
      <alignment vertical="center" wrapText="1"/>
      <protection hidden="1"/>
    </xf>
    <xf numFmtId="164" fontId="10" fillId="3" borderId="9" xfId="1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10" fillId="2" borderId="9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Protection="1"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10" fillId="2" borderId="9" xfId="0" applyNumberFormat="1" applyFont="1" applyFill="1" applyBorder="1" applyAlignment="1" applyProtection="1">
      <alignment horizontal="left" vertical="center" wrapText="1"/>
      <protection hidden="1"/>
    </xf>
    <xf numFmtId="0" fontId="10" fillId="2" borderId="9" xfId="0" applyNumberFormat="1" applyFont="1" applyFill="1" applyBorder="1" applyAlignment="1" applyProtection="1">
      <alignment horizontal="center" vertical="center" wrapText="1"/>
      <protection hidden="1"/>
    </xf>
    <xf numFmtId="0" fontId="10" fillId="2" borderId="9" xfId="0" applyNumberFormat="1" applyFont="1" applyFill="1" applyBorder="1" applyAlignment="1" applyProtection="1">
      <alignment vertical="center" wrapText="1"/>
      <protection hidden="1"/>
    </xf>
    <xf numFmtId="0" fontId="10" fillId="2" borderId="9" xfId="1" applyNumberFormat="1" applyFont="1" applyFill="1" applyBorder="1" applyAlignment="1" applyProtection="1">
      <alignment horizontal="center" vertical="center" wrapText="1"/>
      <protection hidden="1"/>
    </xf>
    <xf numFmtId="0" fontId="10" fillId="3" borderId="9" xfId="0" applyNumberFormat="1" applyFont="1" applyFill="1" applyBorder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left"/>
      <protection hidden="1"/>
    </xf>
    <xf numFmtId="0" fontId="7" fillId="0" borderId="0" xfId="0" applyFont="1"/>
    <xf numFmtId="0" fontId="12" fillId="0" borderId="0" xfId="0" applyFont="1"/>
    <xf numFmtId="0" fontId="7" fillId="0" borderId="5" xfId="0" applyFont="1" applyBorder="1" applyAlignment="1" applyProtection="1">
      <alignment horizontal="left"/>
      <protection hidden="1"/>
    </xf>
    <xf numFmtId="0" fontId="7" fillId="0" borderId="0" xfId="0" applyFont="1" applyAlignment="1" applyProtection="1">
      <alignment horizontal="left"/>
      <protection hidden="1"/>
    </xf>
    <xf numFmtId="0" fontId="4" fillId="3" borderId="6" xfId="0" applyFont="1" applyFill="1" applyBorder="1" applyAlignment="1" applyProtection="1">
      <alignment horizontal="center"/>
      <protection hidden="1"/>
    </xf>
    <xf numFmtId="0" fontId="4" fillId="3" borderId="7" xfId="0" applyFont="1" applyFill="1" applyBorder="1" applyAlignment="1" applyProtection="1">
      <alignment horizontal="center"/>
      <protection hidden="1"/>
    </xf>
    <xf numFmtId="0" fontId="4" fillId="3" borderId="8" xfId="0" applyFont="1" applyFill="1" applyBorder="1" applyAlignment="1" applyProtection="1">
      <alignment horizontal="center"/>
      <protection hidden="1"/>
    </xf>
    <xf numFmtId="0" fontId="7" fillId="0" borderId="6" xfId="0" applyFont="1" applyBorder="1" applyAlignment="1" applyProtection="1">
      <alignment horizontal="left"/>
      <protection hidden="1"/>
    </xf>
    <xf numFmtId="0" fontId="7" fillId="0" borderId="8" xfId="0" applyFont="1" applyBorder="1" applyAlignment="1" applyProtection="1">
      <alignment horizontal="left"/>
      <protection hidden="1"/>
    </xf>
  </cellXfs>
  <cellStyles count="2">
    <cellStyle name="Comma" xfId="1" builtinId="3"/>
    <cellStyle name="Normal" xfId="0" builtinId="0"/>
  </cellStyles>
  <dxfs count="36">
    <dxf>
      <font>
        <b/>
        <i val="0"/>
        <strike val="0"/>
        <condense val="0"/>
        <extend val="0"/>
        <color indexed="9"/>
      </font>
      <fill>
        <patternFill>
          <bgColor indexed="53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169" formatCode="yyyy/mm/dd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169" formatCode="yyyy/mm/dd"/>
      <alignment horizontal="center" vertical="bottom" textRotation="0" wrapTex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alignment horizontal="center" vertical="bottom" textRotation="0" wrapTex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alignment horizontal="left" vertical="bottom" textRotation="0" wrapTex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alignment horizontal="center" vertical="bottom" textRotation="0" wrapTex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169" formatCode="yyyy/mm/dd"/>
      <alignment horizontal="left" vertical="bottom" textRotation="0" wrapText="0" relativeIndent="0" justifyLastLine="0" shrinkToFit="0" readingOrder="0"/>
      <protection locked="1" hidden="1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9.5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indexed="43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condense val="0"/>
        <extend val="0"/>
        <color indexed="9"/>
      </font>
      <fill>
        <patternFill>
          <bgColor indexed="53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condense val="0"/>
        <extend val="0"/>
        <color indexed="9"/>
      </font>
      <fill>
        <patternFill>
          <bgColor indexed="53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alignment horizontal="left" vertical="bottom" textRotation="0" wrapText="0" relativeIndent="0" justifyLastLine="0" shrinkToFit="0" readingOrder="0"/>
      <protection locked="1" hidden="1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/>
        <i val="0"/>
        <condense val="0"/>
        <extend val="0"/>
        <color indexed="9"/>
      </font>
      <fill>
        <patternFill>
          <bgColor indexed="53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168" formatCode="_*\ #,##0.00_ ;_*\ \(#,##0.00\)_ ;_*\ &quot;-&quot;_ ;_ @_ 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168" formatCode="_*\ #,##0.00_ ;_*\ \(#,##0.00\)_ ;_*\ &quot;-&quot;_ ;_ @_ 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168" formatCode="_*\ #,##0.00_ ;_*\ \(#,##0.00\)_ ;_*\ &quot;-&quot;_ ;_ @_ 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168" formatCode="_*\ #,##0.00_ ;_*\ \(#,##0.00\)_ ;_*\ &quot;-&quot;_ ;_ @_ 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168" formatCode="_*\ #,##0.00_ ;_*\ \(#,##0.00\)_ ;_*\ &quot;-&quot;_ ;_ @_ 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168" formatCode="_*\ #,##0.00_ ;_*\ \(#,##0.00\)_ ;_*\ &quot;-&quot;_ ;_ @_ 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protection locked="1" hidden="1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protection locked="1" hidden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indexed="4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/>
        <i val="0"/>
        <condense val="0"/>
        <extend val="0"/>
        <color indexed="9"/>
      </font>
      <fill>
        <patternFill>
          <bgColor indexed="53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condense val="0"/>
        <extend val="0"/>
        <color indexed="9"/>
      </font>
      <fill>
        <patternFill>
          <bgColor indexed="5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19</xdr:col>
      <xdr:colOff>260676</xdr:colOff>
      <xdr:row>4</xdr:row>
      <xdr:rowOff>90234</xdr:rowOff>
    </xdr:from>
    <xdr:to>
      <xdr:col>19</xdr:col>
      <xdr:colOff>332676</xdr:colOff>
      <xdr:row>4</xdr:row>
      <xdr:rowOff>162234</xdr:rowOff>
    </xdr:to>
    <xdr:sp macro="" textlink="">
      <xdr:nvSpPr>
        <xdr:cNvPr id="2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20854729" y="892339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28</xdr:col>
      <xdr:colOff>130338</xdr:colOff>
      <xdr:row>2</xdr:row>
      <xdr:rowOff>90234</xdr:rowOff>
    </xdr:from>
    <xdr:to>
      <xdr:col>28</xdr:col>
      <xdr:colOff>202338</xdr:colOff>
      <xdr:row>2</xdr:row>
      <xdr:rowOff>162234</xdr:rowOff>
    </xdr:to>
    <xdr:sp macro="" textlink="">
      <xdr:nvSpPr>
        <xdr:cNvPr id="2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22819891" y="511339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26</xdr:col>
      <xdr:colOff>150390</xdr:colOff>
      <xdr:row>3</xdr:row>
      <xdr:rowOff>110286</xdr:rowOff>
    </xdr:from>
    <xdr:to>
      <xdr:col>26</xdr:col>
      <xdr:colOff>222390</xdr:colOff>
      <xdr:row>3</xdr:row>
      <xdr:rowOff>182286</xdr:rowOff>
    </xdr:to>
    <xdr:sp macro="" textlink="">
      <xdr:nvSpPr>
        <xdr:cNvPr id="2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22729653" y="721891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ource" displayName="Source" ref="A5:H9" totalsRowShown="0" headerRowDxfId="33" dataDxfId="31" headerRowBorderDxfId="32" tableBorderDxfId="30" headerRowCellStyle="Comma" dataCellStyle="Comma">
  <autoFilter ref="A5:H9" xr:uid="{00000000-0009-0000-0100-000001000000}"/>
  <tableColumns count="8">
    <tableColumn id="1" xr3:uid="{00000000-0010-0000-0000-000001000000}" name="Source Code" dataDxfId="29"/>
    <tableColumn id="2" xr3:uid="{00000000-0010-0000-0000-000002000000}" name="Description" dataDxfId="28"/>
    <tableColumn id="3" xr3:uid="{00000000-0010-0000-0000-000003000000}" name="Opening Balance" dataDxfId="27" dataCellStyle="Comma">
      <calculatedColumnFormula>SUMPRODUCT((TrnSource=$A6)*(PayDate&lt;$C$2)*(TrnAmount))</calculatedColumnFormula>
    </tableColumn>
    <tableColumn id="4" xr3:uid="{00000000-0010-0000-0000-000004000000}" name="Income &amp; Receipts" dataDxfId="26" dataCellStyle="Comma">
      <calculatedColumnFormula>IF(ISBLANK($H$2)=TRUE,SUMPRODUCT((PayDate&gt;=$C$2)*(TrnSource=$A6)*(TrnAcc&lt;&gt;999)*(TrnAmount&gt;0)*(TrnAmount)),SUMPRODUCT((PayDate&gt;=$C$2)*(PayDate&lt;=$H$2)*(TrnSource=$A6)*(TrnAcc&lt;&gt;999)*(TrnAmount&gt;0)*(TrnAmount)))</calculatedColumnFormula>
    </tableColumn>
    <tableColumn id="5" xr3:uid="{00000000-0010-0000-0000-000005000000}" name="Expenses &amp; Payments" dataDxfId="25" dataCellStyle="Comma">
      <calculatedColumnFormula>IF(ISBLANK($H$2)=TRUE,SUMPRODUCT((PayDate&gt;=$C$2)*(TrnSource=$A6)*(TrnAcc&lt;&gt;999)*(TrnAmount&lt;0)*(TrnAmount)),SUMPRODUCT((PayDate&gt;=$C$2)*(PayDate&lt;=$H$2)*(TrnSource=$A6)*(TrnAcc&lt;&gt;999)*(TrnAmount&lt;0)*(TrnAmount)))</calculatedColumnFormula>
    </tableColumn>
    <tableColumn id="6" xr3:uid="{00000000-0010-0000-0000-000006000000}" name="Contra Transactions" dataDxfId="24" dataCellStyle="Comma">
      <calculatedColumnFormula>IF(ISBLANK($H$2)=TRUE,SUMPRODUCT((PayDate&gt;=$C$2)*(TrnSource=$A6)*(TrnAcc=999)*(TrnAmount)),SUMPRODUCT((PayDate&gt;=$C$2)*(PayDate&lt;=$H$2)*(TrnSource=$A6)*(TrnAcc=999)*(TrnAmount)))</calculatedColumnFormula>
    </tableColumn>
    <tableColumn id="7" xr3:uid="{00000000-0010-0000-0000-000007000000}" name="Net Account Movement" dataDxfId="23" dataCellStyle="Comma">
      <calculatedColumnFormula>SUM(D6:F6)</calculatedColumnFormula>
    </tableColumn>
    <tableColumn id="8" xr3:uid="{00000000-0010-0000-0000-000008000000}" name="Closing Balance" dataDxfId="22" dataCellStyle="Comma">
      <calculatedColumnFormula>SUM(C6,G6)</calculatedColumnFormula>
    </tableColumn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Account" displayName="Account" ref="A3:B68" totalsRowShown="0" headerRowDxfId="20" headerRowBorderDxfId="19" tableBorderDxfId="18">
  <autoFilter ref="A3:B68" xr:uid="{00000000-0009-0000-0100-000002000000}"/>
  <tableColumns count="2">
    <tableColumn id="1" xr3:uid="{00000000-0010-0000-0100-000001000000}" name="Account Number" dataDxfId="17"/>
    <tableColumn id="2" xr3:uid="{00000000-0010-0000-0100-000002000000}" name="Account Description" dataDxfId="16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rans" displayName="Trans" ref="A3:I11" totalsRowShown="0" headerRowDxfId="13" dataDxfId="11" headerRowBorderDxfId="12" tableBorderDxfId="10">
  <autoFilter ref="A3:I11" xr:uid="{00000000-0009-0000-0100-000004000000}"/>
  <tableColumns count="9">
    <tableColumn id="1" xr3:uid="{00000000-0010-0000-0200-000001000000}" name="Document Date" dataDxfId="9"/>
    <tableColumn id="2" xr3:uid="{00000000-0010-0000-0200-000002000000}" name="Source" dataDxfId="8"/>
    <tableColumn id="3" xr3:uid="{00000000-0010-0000-0200-000003000000}" name="Customer / Supplier" dataDxfId="7"/>
    <tableColumn id="4" xr3:uid="{00000000-0010-0000-0200-000004000000}" name="Reference" dataDxfId="6"/>
    <tableColumn id="5" xr3:uid="{00000000-0010-0000-0200-000005000000}" name="Description" dataDxfId="5"/>
    <tableColumn id="6" xr3:uid="{00000000-0010-0000-0200-000006000000}" name="Amount" dataDxfId="4" dataCellStyle="Comma"/>
    <tableColumn id="7" xr3:uid="{00000000-0010-0000-0200-000007000000}" name="Account" dataDxfId="3"/>
    <tableColumn id="8" xr3:uid="{00000000-0010-0000-0200-000008000000}" name="Payment Date" dataDxfId="2"/>
    <tableColumn id="9" xr3:uid="{00000000-0010-0000-0200-000009000000}" name="Account Description" dataDxfId="1">
      <calculatedColumnFormula>IF(ISNA(VLOOKUP(G4,Accounts,2,0))=TRUE,"Account does not exist",VLOOKUP(G4,Accounts,2,0))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"/>
  <sheetViews>
    <sheetView zoomScale="95" workbookViewId="0">
      <pane ySplit="5" topLeftCell="A6" activePane="bottomLeft" state="frozen"/>
      <selection pane="bottomLeft" activeCell="C2" sqref="C2"/>
    </sheetView>
  </sheetViews>
  <sheetFormatPr defaultColWidth="9.1328125" defaultRowHeight="15" customHeight="1" x14ac:dyDescent="0.3"/>
  <cols>
    <col min="1" max="1" width="12.73046875" style="14" customWidth="1"/>
    <col min="2" max="2" width="27.73046875" style="14" bestFit="1" customWidth="1"/>
    <col min="3" max="3" width="15.73046875" style="36" customWidth="1"/>
    <col min="4" max="22" width="15.73046875" style="14" customWidth="1"/>
    <col min="23" max="16384" width="9.1328125" style="14"/>
  </cols>
  <sheetData>
    <row r="1" spans="1:8" ht="17.649999999999999" x14ac:dyDescent="0.5">
      <c r="A1" s="28" t="s">
        <v>5</v>
      </c>
      <c r="C1" s="29" t="s">
        <v>15</v>
      </c>
      <c r="H1" s="29" t="s">
        <v>92</v>
      </c>
    </row>
    <row r="2" spans="1:8" ht="13.9" x14ac:dyDescent="0.4">
      <c r="A2" s="30" t="s">
        <v>94</v>
      </c>
      <c r="C2" s="31">
        <v>42430</v>
      </c>
      <c r="D2" s="60" t="str">
        <f>IF(ISBLANK(C2)=TRUE,"Start Date cannot be blank!","")</f>
        <v/>
      </c>
      <c r="E2" s="61"/>
      <c r="H2" s="31"/>
    </row>
    <row r="3" spans="1:8" s="32" customFormat="1" ht="15" customHeight="1" x14ac:dyDescent="0.3">
      <c r="A3" s="45" t="s">
        <v>3</v>
      </c>
      <c r="C3" s="33"/>
      <c r="H3" s="33"/>
    </row>
    <row r="4" spans="1:8" ht="15" customHeight="1" x14ac:dyDescent="0.35">
      <c r="C4" s="34">
        <f>SUBTOTAL(109,Source[[#Data],[Opening Balance]])</f>
        <v>0</v>
      </c>
      <c r="D4" s="34">
        <f>SUBTOTAL(109,Source[[#Data],[Income &amp; Receipts]])</f>
        <v>0</v>
      </c>
      <c r="E4" s="34">
        <f>SUBTOTAL(109,Source[[#Data],[Expenses &amp; Payments]])</f>
        <v>0</v>
      </c>
      <c r="F4" s="34">
        <f>SUBTOTAL(109,Source[[#Data],[Contra Transactions]])</f>
        <v>0</v>
      </c>
      <c r="G4" s="34">
        <f>SUBTOTAL(109,Source[[#Data],[Net Account Movement]])</f>
        <v>0</v>
      </c>
      <c r="H4" s="34">
        <f>SUBTOTAL(109,Source[[#Data],[Closing Balance]])</f>
        <v>0</v>
      </c>
    </row>
    <row r="5" spans="1:8" s="48" customFormat="1" ht="27.75" x14ac:dyDescent="0.35">
      <c r="A5" s="46" t="s">
        <v>6</v>
      </c>
      <c r="B5" s="46" t="s">
        <v>7</v>
      </c>
      <c r="C5" s="47" t="s">
        <v>14</v>
      </c>
      <c r="D5" s="47" t="s">
        <v>88</v>
      </c>
      <c r="E5" s="47" t="s">
        <v>87</v>
      </c>
      <c r="F5" s="47" t="s">
        <v>93</v>
      </c>
      <c r="G5" s="47" t="s">
        <v>108</v>
      </c>
      <c r="H5" s="47" t="s">
        <v>4</v>
      </c>
    </row>
    <row r="6" spans="1:8" ht="15" customHeight="1" x14ac:dyDescent="0.3">
      <c r="A6" s="14" t="s">
        <v>8</v>
      </c>
      <c r="B6" s="14" t="s">
        <v>113</v>
      </c>
      <c r="C6" s="35">
        <f>SUMPRODUCT((TrnSource=$A6)*(PayDate&lt;$C$2)*(TrnAmount))</f>
        <v>1000</v>
      </c>
      <c r="D6" s="35">
        <f>IF(ISBLANK($H$2)=TRUE,SUMPRODUCT((PayDate&gt;=$C$2)*(TrnSource=$A6)*(TrnAcc&lt;&gt;999)*(TrnAmount&gt;0)*(TrnAmount)),SUMPRODUCT((PayDate&gt;=$C$2)*(PayDate&lt;=$H$2)*(TrnSource=$A6)*(TrnAcc&lt;&gt;999)*(TrnAmount&gt;0)*(TrnAmount)))</f>
        <v>0</v>
      </c>
      <c r="E6" s="35">
        <f>IF(ISBLANK($H$2)=TRUE,SUMPRODUCT((PayDate&gt;=$C$2)*(TrnSource=$A6)*(TrnAcc&lt;&gt;999)*(TrnAmount&lt;0)*(TrnAmount)),SUMPRODUCT((PayDate&gt;=$C$2)*(PayDate&lt;=$H$2)*(TrnSource=$A6)*(TrnAcc&lt;&gt;999)*(TrnAmount&lt;0)*(TrnAmount)))</f>
        <v>0</v>
      </c>
      <c r="F6" s="35">
        <f>IF(ISBLANK($H$2)=TRUE,SUMPRODUCT((PayDate&gt;=$C$2)*(TrnSource=$A6)*(TrnAcc=999)*(TrnAmount)),SUMPRODUCT((PayDate&gt;=$C$2)*(PayDate&lt;=$H$2)*(TrnSource=$A6)*(TrnAcc=999)*(TrnAmount)))</f>
        <v>0</v>
      </c>
      <c r="G6" s="35">
        <f>SUM(D6:F6)</f>
        <v>0</v>
      </c>
      <c r="H6" s="35">
        <f>SUM(C6,G6)</f>
        <v>1000</v>
      </c>
    </row>
    <row r="7" spans="1:8" ht="15" customHeight="1" x14ac:dyDescent="0.3">
      <c r="A7" s="14" t="s">
        <v>9</v>
      </c>
      <c r="B7" s="14" t="s">
        <v>114</v>
      </c>
      <c r="C7" s="35">
        <f>SUMPRODUCT((TrnSource=$A7)*(PayDate&lt;$C$2)*(TrnAmount))</f>
        <v>1000</v>
      </c>
      <c r="D7" s="35">
        <f>IF(ISBLANK($H$2)=TRUE,SUMPRODUCT((PayDate&gt;=$C$2)*(TrnSource=$A7)*(TrnAcc&lt;&gt;999)*(TrnAmount&gt;0)*(TrnAmount)),SUMPRODUCT((PayDate&gt;=$C$2)*(PayDate&lt;=$H$2)*(TrnSource=$A7)*(TrnAcc&lt;&gt;999)*(TrnAmount&gt;0)*(TrnAmount)))</f>
        <v>0</v>
      </c>
      <c r="E7" s="35">
        <f>IF(ISBLANK($H$2)=TRUE,SUMPRODUCT((PayDate&gt;=$C$2)*(TrnSource=$A7)*(TrnAcc&lt;&gt;999)*(TrnAmount&lt;0)*(TrnAmount)),SUMPRODUCT((PayDate&gt;=$C$2)*(PayDate&lt;=$H$2)*(TrnSource=$A7)*(TrnAcc&lt;&gt;999)*(TrnAmount&lt;0)*(TrnAmount)))</f>
        <v>0</v>
      </c>
      <c r="F7" s="35">
        <f>IF(ISBLANK($H$2)=TRUE,SUMPRODUCT((PayDate&gt;=$C$2)*(TrnSource=$A7)*(TrnAcc=999)*(TrnAmount)),SUMPRODUCT((PayDate&gt;=$C$2)*(PayDate&lt;=$H$2)*(TrnSource=$A7)*(TrnAcc=999)*(TrnAmount)))</f>
        <v>0</v>
      </c>
      <c r="G7" s="35">
        <f t="shared" ref="G7:G9" si="0">SUM(D7:F7)</f>
        <v>0</v>
      </c>
      <c r="H7" s="35">
        <f t="shared" ref="H7:H9" si="1">SUM(C7,G7)</f>
        <v>1000</v>
      </c>
    </row>
    <row r="8" spans="1:8" ht="15" customHeight="1" x14ac:dyDescent="0.3">
      <c r="A8" s="14" t="s">
        <v>10</v>
      </c>
      <c r="B8" s="14" t="s">
        <v>11</v>
      </c>
      <c r="C8" s="35">
        <f>SUMPRODUCT((TrnSource=$A8)*(PayDate&lt;$C$2)*(TrnAmount))</f>
        <v>-1000</v>
      </c>
      <c r="D8" s="35">
        <f>IF(ISBLANK($H$2)=TRUE,SUMPRODUCT((PayDate&gt;=$C$2)*(TrnSource=$A8)*(TrnAcc&lt;&gt;999)*(TrnAmount&gt;0)*(TrnAmount)),SUMPRODUCT((PayDate&gt;=$C$2)*(PayDate&lt;=$H$2)*(TrnSource=$A8)*(TrnAcc&lt;&gt;999)*(TrnAmount&gt;0)*(TrnAmount)))</f>
        <v>0</v>
      </c>
      <c r="E8" s="35">
        <f>IF(ISBLANK($H$2)=TRUE,SUMPRODUCT((PayDate&gt;=$C$2)*(TrnSource=$A8)*(TrnAcc&lt;&gt;999)*(TrnAmount&lt;0)*(TrnAmount)),SUMPRODUCT((PayDate&gt;=$C$2)*(PayDate&lt;=$H$2)*(TrnSource=$A8)*(TrnAcc&lt;&gt;999)*(TrnAmount&lt;0)*(TrnAmount)))</f>
        <v>0</v>
      </c>
      <c r="F8" s="35">
        <f>IF(ISBLANK($H$2)=TRUE,SUMPRODUCT((PayDate&gt;=$C$2)*(TrnSource=$A8)*(TrnAcc=999)*(TrnAmount)),SUMPRODUCT((PayDate&gt;=$C$2)*(PayDate&lt;=$H$2)*(TrnSource=$A8)*(TrnAcc=999)*(TrnAmount)))</f>
        <v>0</v>
      </c>
      <c r="G8" s="35">
        <f t="shared" si="0"/>
        <v>0</v>
      </c>
      <c r="H8" s="35">
        <f t="shared" si="1"/>
        <v>-1000</v>
      </c>
    </row>
    <row r="9" spans="1:8" ht="15" customHeight="1" x14ac:dyDescent="0.3">
      <c r="A9" s="14" t="s">
        <v>12</v>
      </c>
      <c r="B9" s="14" t="s">
        <v>13</v>
      </c>
      <c r="C9" s="35">
        <f>SUMPRODUCT((TrnSource=$A9)*(PayDate&lt;$C$2)*(TrnAmount))</f>
        <v>-1000</v>
      </c>
      <c r="D9" s="35">
        <f>IF(ISBLANK($H$2)=TRUE,SUMPRODUCT((PayDate&gt;=$C$2)*(TrnSource=$A9)*(TrnAcc&lt;&gt;999)*(TrnAmount&gt;0)*(TrnAmount)),SUMPRODUCT((PayDate&gt;=$C$2)*(PayDate&lt;=$H$2)*(TrnSource=$A9)*(TrnAcc&lt;&gt;999)*(TrnAmount&gt;0)*(TrnAmount)))</f>
        <v>0</v>
      </c>
      <c r="E9" s="35">
        <f>IF(ISBLANK($H$2)=TRUE,SUMPRODUCT((PayDate&gt;=$C$2)*(TrnSource=$A9)*(TrnAcc&lt;&gt;999)*(TrnAmount&lt;0)*(TrnAmount)),SUMPRODUCT((PayDate&gt;=$C$2)*(PayDate&lt;=$H$2)*(TrnSource=$A9)*(TrnAcc&lt;&gt;999)*(TrnAmount&lt;0)*(TrnAmount)))</f>
        <v>0</v>
      </c>
      <c r="F9" s="35">
        <f>IF(ISBLANK($H$2)=TRUE,SUMPRODUCT((PayDate&gt;=$C$2)*(TrnSource=$A9)*(TrnAcc=999)*(TrnAmount)),SUMPRODUCT((PayDate&gt;=$C$2)*(PayDate&lt;=$H$2)*(TrnSource=$A9)*(TrnAcc=999)*(TrnAmount)))</f>
        <v>0</v>
      </c>
      <c r="G9" s="35">
        <f t="shared" si="0"/>
        <v>0</v>
      </c>
      <c r="H9" s="35">
        <f t="shared" si="1"/>
        <v>-1000</v>
      </c>
    </row>
  </sheetData>
  <mergeCells count="1">
    <mergeCell ref="D2:E2"/>
  </mergeCells>
  <phoneticPr fontId="2" type="noConversion"/>
  <conditionalFormatting sqref="F5">
    <cfRule type="expression" dxfId="35" priority="1" stopIfTrue="1">
      <formula>$F$4&lt;&gt;0=TRUE</formula>
    </cfRule>
  </conditionalFormatting>
  <conditionalFormatting sqref="D2:E2">
    <cfRule type="expression" dxfId="34" priority="2" stopIfTrue="1">
      <formula>ISBLANK($C$2)=TRUE</formula>
    </cfRule>
  </conditionalFormatting>
  <dataValidations count="2">
    <dataValidation type="date" operator="greaterThanOrEqual" allowBlank="1" showInputMessage="1" showErrorMessage="1" errorTitle="Invalid Date" error="Please enter the End date in accordance with the regional settings that are specified in your System Control Panel. The End date must be after the Start date." sqref="H2" xr:uid="{00000000-0002-0000-0100-000000000000}">
      <formula1>C2</formula1>
    </dataValidation>
    <dataValidation type="date" operator="greaterThanOrEqual" allowBlank="1" showInputMessage="1" showErrorMessage="1" errorTitle="Invalid Date" error="Please enter a date in accordance with the regional settings that are specified in your System Control Panel." sqref="C2" xr:uid="{00000000-0002-0000-0100-000001000000}">
      <formula1>36526</formula1>
    </dataValidation>
  </dataValidations>
  <pageMargins left="0.75" right="0.75" top="1" bottom="1" header="0.5" footer="0.5"/>
  <pageSetup paperSize="9" scale="98" orientation="landscape" r:id="rId1"/>
  <headerFooter alignWithMargins="0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68"/>
  <sheetViews>
    <sheetView zoomScale="95" workbookViewId="0">
      <pane ySplit="3" topLeftCell="A7" activePane="bottomLeft" state="frozen"/>
      <selection pane="bottomLeft" activeCell="B11" sqref="B11"/>
    </sheetView>
  </sheetViews>
  <sheetFormatPr defaultColWidth="9.1328125" defaultRowHeight="15" customHeight="1" x14ac:dyDescent="0.3"/>
  <cols>
    <col min="1" max="1" width="10.73046875" style="25" customWidth="1"/>
    <col min="2" max="2" width="39.86328125" style="14" bestFit="1" customWidth="1"/>
    <col min="3" max="3" width="5.73046875" style="36" customWidth="1"/>
    <col min="4" max="4" width="8.73046875" style="25" customWidth="1"/>
    <col min="5" max="18" width="15.73046875" style="14" customWidth="1"/>
    <col min="19" max="16384" width="9.1328125" style="14"/>
  </cols>
  <sheetData>
    <row r="1" spans="1:6" ht="17.649999999999999" x14ac:dyDescent="0.5">
      <c r="A1" s="1" t="s">
        <v>16</v>
      </c>
    </row>
    <row r="2" spans="1:6" ht="15" customHeight="1" x14ac:dyDescent="0.3">
      <c r="A2" s="45" t="s">
        <v>3</v>
      </c>
    </row>
    <row r="3" spans="1:6" s="48" customFormat="1" ht="27.75" x14ac:dyDescent="0.35">
      <c r="A3" s="49" t="s">
        <v>17</v>
      </c>
      <c r="B3" s="46" t="s">
        <v>109</v>
      </c>
      <c r="C3" s="50"/>
      <c r="D3" s="51"/>
    </row>
    <row r="4" spans="1:6" ht="15" customHeight="1" x14ac:dyDescent="0.4">
      <c r="A4" s="25">
        <v>101</v>
      </c>
      <c r="B4" s="14" t="s">
        <v>18</v>
      </c>
      <c r="D4" s="62" t="s">
        <v>95</v>
      </c>
      <c r="E4" s="63"/>
      <c r="F4" s="64"/>
    </row>
    <row r="5" spans="1:6" ht="15" customHeight="1" x14ac:dyDescent="0.3">
      <c r="A5" s="25">
        <v>105</v>
      </c>
      <c r="B5" s="14" t="s">
        <v>19</v>
      </c>
      <c r="D5" s="37">
        <v>100</v>
      </c>
      <c r="E5" s="65" t="s">
        <v>96</v>
      </c>
      <c r="F5" s="66"/>
    </row>
    <row r="6" spans="1:6" ht="15" customHeight="1" x14ac:dyDescent="0.3">
      <c r="A6" s="25">
        <v>110</v>
      </c>
      <c r="B6" s="14" t="s">
        <v>21</v>
      </c>
      <c r="D6" s="37">
        <v>200</v>
      </c>
      <c r="E6" s="65" t="s">
        <v>97</v>
      </c>
      <c r="F6" s="66"/>
    </row>
    <row r="7" spans="1:6" ht="15" customHeight="1" x14ac:dyDescent="0.3">
      <c r="A7" s="25">
        <v>115</v>
      </c>
      <c r="B7" s="14" t="s">
        <v>22</v>
      </c>
      <c r="D7" s="37">
        <v>300</v>
      </c>
      <c r="E7" s="65" t="s">
        <v>101</v>
      </c>
      <c r="F7" s="66"/>
    </row>
    <row r="8" spans="1:6" ht="15" customHeight="1" x14ac:dyDescent="0.3">
      <c r="A8" s="25">
        <v>190</v>
      </c>
      <c r="B8" s="14" t="s">
        <v>23</v>
      </c>
      <c r="D8" s="37">
        <v>400</v>
      </c>
      <c r="E8" s="65" t="s">
        <v>98</v>
      </c>
      <c r="F8" s="66"/>
    </row>
    <row r="9" spans="1:6" ht="15" customHeight="1" x14ac:dyDescent="0.3">
      <c r="A9" s="25">
        <v>201</v>
      </c>
      <c r="B9" s="14" t="s">
        <v>20</v>
      </c>
      <c r="D9" s="37">
        <v>500</v>
      </c>
      <c r="E9" s="65" t="s">
        <v>99</v>
      </c>
      <c r="F9" s="66"/>
    </row>
    <row r="10" spans="1:6" ht="15" customHeight="1" x14ac:dyDescent="0.3">
      <c r="A10" s="25">
        <v>205</v>
      </c>
      <c r="B10" s="14" t="s">
        <v>115</v>
      </c>
      <c r="D10" s="37">
        <v>600</v>
      </c>
      <c r="E10" s="65" t="s">
        <v>100</v>
      </c>
      <c r="F10" s="66"/>
    </row>
    <row r="11" spans="1:6" ht="15" customHeight="1" x14ac:dyDescent="0.3">
      <c r="A11" s="25">
        <v>210</v>
      </c>
      <c r="D11" s="37">
        <v>700</v>
      </c>
      <c r="E11" s="65" t="s">
        <v>104</v>
      </c>
      <c r="F11" s="66"/>
    </row>
    <row r="12" spans="1:6" ht="15" customHeight="1" x14ac:dyDescent="0.3">
      <c r="A12" s="25">
        <v>215</v>
      </c>
      <c r="D12" s="37">
        <v>999</v>
      </c>
      <c r="E12" s="65" t="s">
        <v>89</v>
      </c>
      <c r="F12" s="66"/>
    </row>
    <row r="13" spans="1:6" ht="15" customHeight="1" x14ac:dyDescent="0.3">
      <c r="A13" s="25">
        <v>220</v>
      </c>
    </row>
    <row r="14" spans="1:6" ht="15" customHeight="1" x14ac:dyDescent="0.3">
      <c r="A14" s="25">
        <v>290</v>
      </c>
      <c r="B14" s="14" t="s">
        <v>24</v>
      </c>
    </row>
    <row r="15" spans="1:6" ht="15" customHeight="1" x14ac:dyDescent="0.3">
      <c r="A15" s="25">
        <v>301</v>
      </c>
      <c r="B15" s="14" t="s">
        <v>25</v>
      </c>
    </row>
    <row r="16" spans="1:6" ht="15" customHeight="1" x14ac:dyDescent="0.3">
      <c r="A16" s="25">
        <v>305</v>
      </c>
      <c r="B16" s="14" t="s">
        <v>26</v>
      </c>
    </row>
    <row r="17" spans="1:2" ht="15" customHeight="1" x14ac:dyDescent="0.3">
      <c r="A17" s="25">
        <v>310</v>
      </c>
      <c r="B17" s="14" t="s">
        <v>28</v>
      </c>
    </row>
    <row r="18" spans="1:2" ht="15" customHeight="1" x14ac:dyDescent="0.3">
      <c r="A18" s="25">
        <v>315</v>
      </c>
      <c r="B18" s="14" t="s">
        <v>79</v>
      </c>
    </row>
    <row r="19" spans="1:2" ht="15" customHeight="1" x14ac:dyDescent="0.3">
      <c r="A19" s="25">
        <v>350</v>
      </c>
      <c r="B19" s="14" t="s">
        <v>84</v>
      </c>
    </row>
    <row r="20" spans="1:2" ht="15" customHeight="1" x14ac:dyDescent="0.3">
      <c r="A20" s="25">
        <v>390</v>
      </c>
      <c r="B20" s="14" t="s">
        <v>27</v>
      </c>
    </row>
    <row r="21" spans="1:2" ht="15" customHeight="1" x14ac:dyDescent="0.3">
      <c r="A21" s="25">
        <v>401</v>
      </c>
      <c r="B21" s="14" t="s">
        <v>29</v>
      </c>
    </row>
    <row r="22" spans="1:2" ht="15" customHeight="1" x14ac:dyDescent="0.3">
      <c r="A22" s="25">
        <v>404</v>
      </c>
      <c r="B22" s="14" t="s">
        <v>30</v>
      </c>
    </row>
    <row r="23" spans="1:2" ht="15" customHeight="1" x14ac:dyDescent="0.3">
      <c r="A23" s="25">
        <v>407</v>
      </c>
      <c r="B23" s="14" t="s">
        <v>47</v>
      </c>
    </row>
    <row r="24" spans="1:2" ht="15" customHeight="1" x14ac:dyDescent="0.3">
      <c r="A24" s="25">
        <v>410</v>
      </c>
      <c r="B24" s="14" t="s">
        <v>31</v>
      </c>
    </row>
    <row r="25" spans="1:2" ht="15" customHeight="1" x14ac:dyDescent="0.3">
      <c r="A25" s="25">
        <v>413</v>
      </c>
      <c r="B25" s="14" t="s">
        <v>48</v>
      </c>
    </row>
    <row r="26" spans="1:2" ht="15" customHeight="1" x14ac:dyDescent="0.3">
      <c r="A26" s="25">
        <v>416</v>
      </c>
      <c r="B26" s="14" t="s">
        <v>46</v>
      </c>
    </row>
    <row r="27" spans="1:2" ht="15" customHeight="1" x14ac:dyDescent="0.3">
      <c r="A27" s="25">
        <v>419</v>
      </c>
      <c r="B27" s="14" t="s">
        <v>45</v>
      </c>
    </row>
    <row r="28" spans="1:2" ht="15" customHeight="1" x14ac:dyDescent="0.3">
      <c r="A28" s="25">
        <v>422</v>
      </c>
      <c r="B28" s="14" t="s">
        <v>44</v>
      </c>
    </row>
    <row r="29" spans="1:2" ht="15" customHeight="1" x14ac:dyDescent="0.3">
      <c r="A29" s="25">
        <v>425</v>
      </c>
      <c r="B29" s="14" t="s">
        <v>32</v>
      </c>
    </row>
    <row r="30" spans="1:2" ht="15" customHeight="1" x14ac:dyDescent="0.3">
      <c r="A30" s="25">
        <v>428</v>
      </c>
      <c r="B30" s="14" t="s">
        <v>33</v>
      </c>
    </row>
    <row r="31" spans="1:2" ht="15" customHeight="1" x14ac:dyDescent="0.3">
      <c r="A31" s="25">
        <v>431</v>
      </c>
      <c r="B31" s="14" t="s">
        <v>34</v>
      </c>
    </row>
    <row r="32" spans="1:2" ht="15" customHeight="1" x14ac:dyDescent="0.3">
      <c r="A32" s="25">
        <v>434</v>
      </c>
      <c r="B32" s="14" t="s">
        <v>35</v>
      </c>
    </row>
    <row r="33" spans="1:2" ht="15" customHeight="1" x14ac:dyDescent="0.3">
      <c r="A33" s="25">
        <v>437</v>
      </c>
      <c r="B33" s="14" t="s">
        <v>49</v>
      </c>
    </row>
    <row r="34" spans="1:2" ht="15" customHeight="1" x14ac:dyDescent="0.3">
      <c r="A34" s="25">
        <v>440</v>
      </c>
      <c r="B34" s="14" t="s">
        <v>36</v>
      </c>
    </row>
    <row r="35" spans="1:2" ht="15" customHeight="1" x14ac:dyDescent="0.3">
      <c r="A35" s="25">
        <v>443</v>
      </c>
      <c r="B35" s="14" t="s">
        <v>50</v>
      </c>
    </row>
    <row r="36" spans="1:2" ht="15" customHeight="1" x14ac:dyDescent="0.3">
      <c r="A36" s="25">
        <v>446</v>
      </c>
      <c r="B36" s="14" t="s">
        <v>37</v>
      </c>
    </row>
    <row r="37" spans="1:2" ht="15" customHeight="1" x14ac:dyDescent="0.3">
      <c r="A37" s="25">
        <v>449</v>
      </c>
      <c r="B37" s="14" t="s">
        <v>38</v>
      </c>
    </row>
    <row r="38" spans="1:2" ht="15" customHeight="1" x14ac:dyDescent="0.3">
      <c r="A38" s="25">
        <v>452</v>
      </c>
      <c r="B38" s="14" t="s">
        <v>39</v>
      </c>
    </row>
    <row r="39" spans="1:2" ht="15" customHeight="1" x14ac:dyDescent="0.3">
      <c r="A39" s="25">
        <v>455</v>
      </c>
      <c r="B39" s="14" t="s">
        <v>40</v>
      </c>
    </row>
    <row r="40" spans="1:2" ht="15" customHeight="1" x14ac:dyDescent="0.3">
      <c r="A40" s="25">
        <v>458</v>
      </c>
      <c r="B40" s="14" t="s">
        <v>41</v>
      </c>
    </row>
    <row r="41" spans="1:2" ht="15" customHeight="1" x14ac:dyDescent="0.3">
      <c r="A41" s="25">
        <v>461</v>
      </c>
      <c r="B41" s="14" t="s">
        <v>42</v>
      </c>
    </row>
    <row r="42" spans="1:2" ht="15" customHeight="1" x14ac:dyDescent="0.3">
      <c r="A42" s="25">
        <v>464</v>
      </c>
      <c r="B42" s="14" t="s">
        <v>43</v>
      </c>
    </row>
    <row r="43" spans="1:2" ht="15" customHeight="1" x14ac:dyDescent="0.3">
      <c r="A43" s="25">
        <v>467</v>
      </c>
      <c r="B43" s="14" t="s">
        <v>90</v>
      </c>
    </row>
    <row r="44" spans="1:2" ht="15" customHeight="1" x14ac:dyDescent="0.3">
      <c r="A44" s="25">
        <v>490</v>
      </c>
      <c r="B44" s="14" t="s">
        <v>51</v>
      </c>
    </row>
    <row r="45" spans="1:2" ht="15" customHeight="1" x14ac:dyDescent="0.3">
      <c r="A45" s="25">
        <v>501</v>
      </c>
      <c r="B45" s="14" t="s">
        <v>58</v>
      </c>
    </row>
    <row r="46" spans="1:2" ht="15" customHeight="1" x14ac:dyDescent="0.3">
      <c r="A46" s="25">
        <v>505</v>
      </c>
      <c r="B46" s="14" t="s">
        <v>52</v>
      </c>
    </row>
    <row r="47" spans="1:2" ht="15" customHeight="1" x14ac:dyDescent="0.3">
      <c r="A47" s="25">
        <v>510</v>
      </c>
      <c r="B47" s="14" t="s">
        <v>53</v>
      </c>
    </row>
    <row r="48" spans="1:2" ht="15" customHeight="1" x14ac:dyDescent="0.3">
      <c r="A48" s="25">
        <v>515</v>
      </c>
      <c r="B48" s="14" t="s">
        <v>54</v>
      </c>
    </row>
    <row r="49" spans="1:2" ht="15" customHeight="1" x14ac:dyDescent="0.3">
      <c r="A49" s="25">
        <v>520</v>
      </c>
      <c r="B49" s="14" t="s">
        <v>55</v>
      </c>
    </row>
    <row r="50" spans="1:2" ht="15" customHeight="1" x14ac:dyDescent="0.3">
      <c r="A50" s="25">
        <v>525</v>
      </c>
      <c r="B50" s="14" t="s">
        <v>56</v>
      </c>
    </row>
    <row r="51" spans="1:2" ht="15" customHeight="1" x14ac:dyDescent="0.3">
      <c r="A51" s="25">
        <v>530</v>
      </c>
      <c r="B51" s="14" t="s">
        <v>57</v>
      </c>
    </row>
    <row r="52" spans="1:2" ht="15" customHeight="1" x14ac:dyDescent="0.3">
      <c r="A52" s="25">
        <v>535</v>
      </c>
      <c r="B52" s="14" t="s">
        <v>91</v>
      </c>
    </row>
    <row r="53" spans="1:2" ht="15" customHeight="1" x14ac:dyDescent="0.3">
      <c r="A53" s="25">
        <v>540</v>
      </c>
      <c r="B53" s="14" t="s">
        <v>105</v>
      </c>
    </row>
    <row r="54" spans="1:2" ht="15" customHeight="1" x14ac:dyDescent="0.3">
      <c r="A54" s="25">
        <v>590</v>
      </c>
      <c r="B54" s="14" t="s">
        <v>59</v>
      </c>
    </row>
    <row r="55" spans="1:2" ht="15" customHeight="1" x14ac:dyDescent="0.3">
      <c r="A55" s="25">
        <v>601</v>
      </c>
      <c r="B55" s="14" t="s">
        <v>60</v>
      </c>
    </row>
    <row r="56" spans="1:2" ht="15" customHeight="1" x14ac:dyDescent="0.3">
      <c r="A56" s="25">
        <v>605</v>
      </c>
      <c r="B56" s="14" t="s">
        <v>61</v>
      </c>
    </row>
    <row r="57" spans="1:2" ht="15" customHeight="1" x14ac:dyDescent="0.3">
      <c r="A57" s="25">
        <v>610</v>
      </c>
      <c r="B57" s="14" t="s">
        <v>116</v>
      </c>
    </row>
    <row r="58" spans="1:2" ht="15" customHeight="1" x14ac:dyDescent="0.3">
      <c r="A58" s="25">
        <v>615</v>
      </c>
      <c r="B58" s="14" t="s">
        <v>62</v>
      </c>
    </row>
    <row r="59" spans="1:2" ht="15" customHeight="1" x14ac:dyDescent="0.3">
      <c r="A59" s="25">
        <v>620</v>
      </c>
      <c r="B59" s="14" t="s">
        <v>63</v>
      </c>
    </row>
    <row r="60" spans="1:2" ht="15" customHeight="1" x14ac:dyDescent="0.3">
      <c r="A60" s="25">
        <v>625</v>
      </c>
      <c r="B60" s="14" t="s">
        <v>65</v>
      </c>
    </row>
    <row r="61" spans="1:2" ht="15" customHeight="1" x14ac:dyDescent="0.3">
      <c r="A61" s="25">
        <v>690</v>
      </c>
      <c r="B61" s="14" t="s">
        <v>66</v>
      </c>
    </row>
    <row r="62" spans="1:2" ht="15" customHeight="1" x14ac:dyDescent="0.3">
      <c r="A62" s="25">
        <v>695</v>
      </c>
      <c r="B62" s="14" t="s">
        <v>67</v>
      </c>
    </row>
    <row r="63" spans="1:2" ht="15" customHeight="1" x14ac:dyDescent="0.3">
      <c r="A63" s="25">
        <v>701</v>
      </c>
      <c r="B63" s="14" t="s">
        <v>68</v>
      </c>
    </row>
    <row r="64" spans="1:2" ht="15" customHeight="1" x14ac:dyDescent="0.3">
      <c r="A64" s="25">
        <v>705</v>
      </c>
      <c r="B64" s="14" t="s">
        <v>69</v>
      </c>
    </row>
    <row r="65" spans="1:2" ht="15" customHeight="1" x14ac:dyDescent="0.3">
      <c r="A65" s="25">
        <v>710</v>
      </c>
      <c r="B65" s="14" t="s">
        <v>70</v>
      </c>
    </row>
    <row r="66" spans="1:2" ht="15" customHeight="1" x14ac:dyDescent="0.3">
      <c r="A66" s="25">
        <v>715</v>
      </c>
      <c r="B66" s="14" t="s">
        <v>64</v>
      </c>
    </row>
    <row r="67" spans="1:2" ht="15" customHeight="1" x14ac:dyDescent="0.3">
      <c r="A67" s="25">
        <v>790</v>
      </c>
      <c r="B67" s="14" t="s">
        <v>51</v>
      </c>
    </row>
    <row r="68" spans="1:2" ht="15" customHeight="1" x14ac:dyDescent="0.3">
      <c r="A68" s="25">
        <v>999</v>
      </c>
      <c r="B68" s="14" t="s">
        <v>89</v>
      </c>
    </row>
  </sheetData>
  <mergeCells count="9">
    <mergeCell ref="D4:F4"/>
    <mergeCell ref="E9:F9"/>
    <mergeCell ref="E10:F10"/>
    <mergeCell ref="E11:F11"/>
    <mergeCell ref="E12:F12"/>
    <mergeCell ref="E5:F5"/>
    <mergeCell ref="E6:F6"/>
    <mergeCell ref="E7:F7"/>
    <mergeCell ref="E8:F8"/>
  </mergeCells>
  <phoneticPr fontId="2" type="noConversion"/>
  <conditionalFormatting sqref="A4:A68">
    <cfRule type="expression" dxfId="21" priority="1" stopIfTrue="1">
      <formula>AND(ISNA(VLOOKUP(A4,CashAcc,1,0)),A4&lt;&gt;"ZZZ")=TRUE</formula>
    </cfRule>
  </conditionalFormatting>
  <pageMargins left="0.75" right="0.75" top="1" bottom="1" header="0.5" footer="0.5"/>
  <pageSetup paperSize="9" scale="69" orientation="portrait" r:id="rId1"/>
  <headerFooter alignWithMargins="0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zoomScale="95" zoomScaleNormal="95" workbookViewId="0">
      <pane ySplit="3" topLeftCell="A4" activePane="bottomLeft" state="frozen"/>
      <selection pane="bottomLeft" activeCell="A4" sqref="A4"/>
    </sheetView>
  </sheetViews>
  <sheetFormatPr defaultColWidth="9.1328125" defaultRowHeight="15" customHeight="1" x14ac:dyDescent="0.3"/>
  <cols>
    <col min="1" max="1" width="12.73046875" style="58" customWidth="1"/>
    <col min="2" max="2" width="14.73046875" style="58" customWidth="1"/>
    <col min="3" max="3" width="24.73046875" style="58" customWidth="1"/>
    <col min="4" max="4" width="14.73046875" style="58" customWidth="1"/>
    <col min="5" max="5" width="29.59765625" style="58" bestFit="1" customWidth="1"/>
    <col min="6" max="8" width="14.73046875" style="58" customWidth="1"/>
    <col min="9" max="9" width="25.265625" style="58" bestFit="1" customWidth="1"/>
    <col min="10" max="16384" width="9.1328125" style="58"/>
  </cols>
  <sheetData>
    <row r="1" spans="1:9" ht="17.649999999999999" x14ac:dyDescent="0.5">
      <c r="A1" s="38" t="s">
        <v>2</v>
      </c>
      <c r="B1" s="39"/>
      <c r="C1" s="57"/>
      <c r="D1" s="14"/>
      <c r="E1" s="14"/>
      <c r="F1" s="36"/>
      <c r="G1" s="40"/>
      <c r="H1" s="41"/>
      <c r="I1" s="14"/>
    </row>
    <row r="2" spans="1:9" ht="15" customHeight="1" x14ac:dyDescent="0.35">
      <c r="A2" s="45" t="s">
        <v>3</v>
      </c>
      <c r="B2" s="40"/>
      <c r="C2" s="57"/>
      <c r="D2" s="14"/>
      <c r="E2" s="14"/>
      <c r="F2" s="43">
        <f>SUBTOTAL(109,Trans[[#Data],[Amount]])</f>
        <v>0</v>
      </c>
      <c r="G2" s="40"/>
      <c r="H2" s="41"/>
      <c r="I2" s="14"/>
    </row>
    <row r="3" spans="1:9" s="59" customFormat="1" ht="27.75" x14ac:dyDescent="0.35">
      <c r="A3" s="52" t="s">
        <v>71</v>
      </c>
      <c r="B3" s="53" t="s">
        <v>85</v>
      </c>
      <c r="C3" s="52" t="s">
        <v>0</v>
      </c>
      <c r="D3" s="54" t="s">
        <v>1</v>
      </c>
      <c r="E3" s="54" t="s">
        <v>7</v>
      </c>
      <c r="F3" s="55" t="s">
        <v>74</v>
      </c>
      <c r="G3" s="53" t="s">
        <v>72</v>
      </c>
      <c r="H3" s="53" t="s">
        <v>73</v>
      </c>
      <c r="I3" s="56" t="s">
        <v>109</v>
      </c>
    </row>
    <row r="4" spans="1:9" ht="15" customHeight="1" x14ac:dyDescent="0.3">
      <c r="A4" s="42">
        <v>42428</v>
      </c>
      <c r="B4" s="40" t="s">
        <v>8</v>
      </c>
      <c r="C4" s="57" t="s">
        <v>14</v>
      </c>
      <c r="D4" s="14" t="s">
        <v>86</v>
      </c>
      <c r="E4" s="14" t="s">
        <v>14</v>
      </c>
      <c r="F4" s="36">
        <v>1000</v>
      </c>
      <c r="G4" s="40">
        <v>999</v>
      </c>
      <c r="H4" s="41">
        <v>42428</v>
      </c>
      <c r="I4" s="44" t="str">
        <f t="shared" ref="I4:I11" si="0">IF(ISNA(VLOOKUP(G4,Accounts,2,0))=TRUE,"Account does not exist",VLOOKUP(G4,Accounts,2,0))</f>
        <v>Contra Account</v>
      </c>
    </row>
    <row r="5" spans="1:9" ht="15" customHeight="1" x14ac:dyDescent="0.3">
      <c r="A5" s="42">
        <v>42428</v>
      </c>
      <c r="B5" s="40" t="s">
        <v>9</v>
      </c>
      <c r="C5" s="57" t="s">
        <v>14</v>
      </c>
      <c r="D5" s="14" t="s">
        <v>86</v>
      </c>
      <c r="E5" s="14" t="s">
        <v>14</v>
      </c>
      <c r="F5" s="36">
        <v>1000</v>
      </c>
      <c r="G5" s="40">
        <v>999</v>
      </c>
      <c r="H5" s="41">
        <v>42428</v>
      </c>
      <c r="I5" s="44" t="str">
        <f t="shared" si="0"/>
        <v>Contra Account</v>
      </c>
    </row>
    <row r="6" spans="1:9" ht="15" customHeight="1" x14ac:dyDescent="0.3">
      <c r="A6" s="42">
        <v>42428</v>
      </c>
      <c r="B6" s="40" t="s">
        <v>10</v>
      </c>
      <c r="C6" s="57" t="s">
        <v>14</v>
      </c>
      <c r="D6" s="14" t="s">
        <v>111</v>
      </c>
      <c r="E6" s="14" t="s">
        <v>14</v>
      </c>
      <c r="F6" s="36">
        <v>-1000</v>
      </c>
      <c r="G6" s="40">
        <v>999</v>
      </c>
      <c r="H6" s="41">
        <v>42428</v>
      </c>
      <c r="I6" s="44" t="str">
        <f t="shared" si="0"/>
        <v>Contra Account</v>
      </c>
    </row>
    <row r="7" spans="1:9" ht="15" customHeight="1" x14ac:dyDescent="0.3">
      <c r="A7" s="42">
        <v>42428</v>
      </c>
      <c r="B7" s="40" t="s">
        <v>12</v>
      </c>
      <c r="C7" s="57" t="s">
        <v>14</v>
      </c>
      <c r="D7" s="14" t="s">
        <v>111</v>
      </c>
      <c r="E7" s="14" t="s">
        <v>14</v>
      </c>
      <c r="F7" s="36">
        <v>-1000</v>
      </c>
      <c r="G7" s="40">
        <v>999</v>
      </c>
      <c r="H7" s="41">
        <v>42428</v>
      </c>
      <c r="I7" s="44" t="str">
        <f t="shared" si="0"/>
        <v>Contra Account</v>
      </c>
    </row>
    <row r="8" spans="1:9" ht="15" customHeight="1" x14ac:dyDescent="0.3">
      <c r="A8" s="42"/>
      <c r="B8" s="40"/>
      <c r="C8" s="57"/>
      <c r="D8" s="14"/>
      <c r="E8" s="14"/>
      <c r="F8" s="36"/>
      <c r="G8" s="40">
        <v>999</v>
      </c>
      <c r="H8" s="41"/>
      <c r="I8" s="44" t="str">
        <f t="shared" si="0"/>
        <v>Contra Account</v>
      </c>
    </row>
    <row r="9" spans="1:9" ht="15" customHeight="1" x14ac:dyDescent="0.3">
      <c r="A9" s="42"/>
      <c r="B9" s="40"/>
      <c r="C9" s="57"/>
      <c r="D9" s="14"/>
      <c r="E9" s="14"/>
      <c r="F9" s="36"/>
      <c r="G9" s="40">
        <v>999</v>
      </c>
      <c r="H9" s="41"/>
      <c r="I9" s="44" t="str">
        <f t="shared" si="0"/>
        <v>Contra Account</v>
      </c>
    </row>
    <row r="10" spans="1:9" ht="15" customHeight="1" x14ac:dyDescent="0.3">
      <c r="A10" s="42"/>
      <c r="B10" s="40"/>
      <c r="C10" s="57"/>
      <c r="D10" s="14"/>
      <c r="E10" s="14"/>
      <c r="F10" s="36"/>
      <c r="G10" s="40">
        <v>999</v>
      </c>
      <c r="H10" s="41"/>
      <c r="I10" s="44" t="str">
        <f t="shared" si="0"/>
        <v>Contra Account</v>
      </c>
    </row>
    <row r="11" spans="1:9" ht="15" customHeight="1" x14ac:dyDescent="0.3">
      <c r="A11" s="42"/>
      <c r="B11" s="40"/>
      <c r="C11" s="57"/>
      <c r="D11" s="14"/>
      <c r="E11" s="14"/>
      <c r="F11" s="36"/>
      <c r="G11" s="40">
        <v>999</v>
      </c>
      <c r="H11" s="41"/>
      <c r="I11" s="44" t="str">
        <f t="shared" si="0"/>
        <v>Contra Account</v>
      </c>
    </row>
  </sheetData>
  <conditionalFormatting sqref="G4:G11">
    <cfRule type="expression" dxfId="15" priority="2" stopIfTrue="1">
      <formula>AND(ISNA(VLOOKUP(G4,Accounts,1,0))=TRUE,ISBLANK(G4)=FALSE)</formula>
    </cfRule>
  </conditionalFormatting>
  <conditionalFormatting sqref="I4:I11">
    <cfRule type="cellIs" dxfId="14" priority="1" stopIfTrue="1" operator="equal">
      <formula>"Account does not exist"</formula>
    </cfRule>
  </conditionalFormatting>
  <dataValidations count="3">
    <dataValidation type="list" allowBlank="1" showInputMessage="1" showErrorMessage="1" errorTitle="Invalid Account Number" error="Select a valid account number from the list box. You can create new account numbers on the Accounts sheet by inserting a new row and entering the appropriate account number." sqref="G4:G11" xr:uid="{00000000-0002-0000-0300-000000000000}">
      <formula1>Accounts</formula1>
    </dataValidation>
    <dataValidation type="list" allowBlank="1" showInputMessage="1" showErrorMessage="1" errorTitle="Invalid Source Code" error="Select a valid source code from the list box. You can create new source codes on the Sources sheet by inserting a new row and entering the appropriate code." sqref="B4:B11" xr:uid="{00000000-0002-0000-0300-000001000000}">
      <formula1>Sources</formula1>
    </dataValidation>
    <dataValidation type="date" operator="greaterThan" allowBlank="1" showInputMessage="1" showErrorMessage="1" errorTitle="Invalid Date" error="Please enter a date in accordance with the regional date settings that are specified in the System Control Panel." sqref="A4:A11 H4:H11" xr:uid="{00000000-0002-0000-0300-000002000000}">
      <formula1>36526</formula1>
    </dataValidation>
  </dataValidations>
  <pageMargins left="0.7" right="0.7" top="0.75" bottom="0.75" header="0.3" footer="0.3"/>
  <ignoredErrors>
    <ignoredError sqref="G4:G7 G8:G11" listDataValidation="1"/>
  </ignoredErrors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83"/>
  <sheetViews>
    <sheetView tabSelected="1" zoomScale="95" zoomScaleNormal="9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A4" sqref="A4"/>
    </sheetView>
  </sheetViews>
  <sheetFormatPr defaultColWidth="9.1328125" defaultRowHeight="15" customHeight="1" x14ac:dyDescent="0.3"/>
  <cols>
    <col min="1" max="1" width="10.73046875" style="25" customWidth="1"/>
    <col min="2" max="2" width="42" style="14" bestFit="1" customWidth="1"/>
    <col min="3" max="14" width="13.73046875" style="15" customWidth="1"/>
    <col min="15" max="15" width="8.73046875" style="24" customWidth="1"/>
    <col min="16" max="16" width="14.73046875" style="15" customWidth="1"/>
    <col min="17" max="17" width="15.73046875" style="14" customWidth="1"/>
    <col min="18" max="16384" width="9.1328125" style="14"/>
  </cols>
  <sheetData>
    <row r="1" spans="1:16" ht="17.649999999999999" x14ac:dyDescent="0.5">
      <c r="A1" s="1" t="s">
        <v>107</v>
      </c>
      <c r="C1" s="2" t="s">
        <v>85</v>
      </c>
      <c r="O1" s="3" t="s">
        <v>75</v>
      </c>
      <c r="P1" s="17"/>
    </row>
    <row r="2" spans="1:16" s="18" customFormat="1" ht="13.9" x14ac:dyDescent="0.35">
      <c r="A2" s="12" t="s">
        <v>106</v>
      </c>
      <c r="C2" s="19"/>
      <c r="D2" s="20" t="str">
        <f>IF(ISBLANK(C2)=TRUE,"All Transactions",VLOOKUP(C2,SourceAll,2,0))</f>
        <v>All Transactions</v>
      </c>
      <c r="E2" s="21"/>
      <c r="F2" s="21"/>
      <c r="G2" s="22"/>
      <c r="H2" s="22"/>
      <c r="I2" s="22"/>
      <c r="J2" s="22"/>
      <c r="K2" s="22"/>
      <c r="L2" s="22"/>
      <c r="M2" s="22"/>
      <c r="N2" s="22"/>
      <c r="O2" s="4" t="s">
        <v>76</v>
      </c>
      <c r="P2" s="23"/>
    </row>
    <row r="3" spans="1:16" ht="15" customHeight="1" x14ac:dyDescent="0.3">
      <c r="A3" s="45" t="s">
        <v>3</v>
      </c>
    </row>
    <row r="4" spans="1:16" s="8" customFormat="1" ht="27.75" x14ac:dyDescent="0.35">
      <c r="A4" s="5" t="s">
        <v>17</v>
      </c>
      <c r="B4" s="6" t="s">
        <v>7</v>
      </c>
      <c r="C4" s="7">
        <f>DATE(YEAR(Sources!$C$2),MONTH(Sources!$C$2)+1,0)</f>
        <v>42460</v>
      </c>
      <c r="D4" s="7">
        <f>DATE(YEAR(C4),MONTH(C4)+2,0)</f>
        <v>42490</v>
      </c>
      <c r="E4" s="7">
        <f t="shared" ref="E4:N4" si="0">DATE(YEAR(D4),MONTH(D4)+2,0)</f>
        <v>42521</v>
      </c>
      <c r="F4" s="7">
        <f t="shared" si="0"/>
        <v>42551</v>
      </c>
      <c r="G4" s="7">
        <f t="shared" si="0"/>
        <v>42582</v>
      </c>
      <c r="H4" s="7">
        <f t="shared" si="0"/>
        <v>42613</v>
      </c>
      <c r="I4" s="7">
        <f t="shared" si="0"/>
        <v>42643</v>
      </c>
      <c r="J4" s="7">
        <f t="shared" si="0"/>
        <v>42674</v>
      </c>
      <c r="K4" s="7">
        <f t="shared" si="0"/>
        <v>42704</v>
      </c>
      <c r="L4" s="7">
        <f t="shared" si="0"/>
        <v>42735</v>
      </c>
      <c r="M4" s="7">
        <f t="shared" si="0"/>
        <v>42766</v>
      </c>
      <c r="N4" s="7">
        <f t="shared" si="0"/>
        <v>42794</v>
      </c>
      <c r="P4" s="7" t="s">
        <v>82</v>
      </c>
    </row>
    <row r="5" spans="1:16" ht="15" customHeight="1" x14ac:dyDescent="0.3">
      <c r="A5" s="25">
        <v>101</v>
      </c>
      <c r="B5" s="14" t="str">
        <f>IF(ISNA(VLOOKUP($A5,Accounts,2,0))=TRUE,"Does Not Exist",VLOOKUP($A5,Accounts,2,0))</f>
        <v>Gross Remuneration</v>
      </c>
      <c r="C5" s="15">
        <f t="shared" ref="C5:N9" si="1">IF(ISBLANK($C$2)=TRUE,SUMPRODUCT((DocDate&gt;=DATE(YEAR(C$4),MONTH(C$4),1))*(DocDate&lt;=C$4)*(TrnAcc=$A5)*(TrnAmount)),SUMPRODUCT((DocDate&gt;=DATE(YEAR(C$4),MONTH(C$4),1))*(DocDate&lt;=C$4)*(TrnAcc=$A5)*(TrnSource=$C$2)*(TrnAmount)))</f>
        <v>0</v>
      </c>
      <c r="D5" s="15">
        <f t="shared" si="1"/>
        <v>0</v>
      </c>
      <c r="E5" s="15">
        <f t="shared" si="1"/>
        <v>0</v>
      </c>
      <c r="F5" s="15">
        <f t="shared" si="1"/>
        <v>0</v>
      </c>
      <c r="G5" s="15">
        <f t="shared" si="1"/>
        <v>0</v>
      </c>
      <c r="H5" s="15">
        <f t="shared" si="1"/>
        <v>0</v>
      </c>
      <c r="I5" s="15">
        <f t="shared" si="1"/>
        <v>0</v>
      </c>
      <c r="J5" s="15">
        <f t="shared" si="1"/>
        <v>0</v>
      </c>
      <c r="K5" s="15">
        <f t="shared" si="1"/>
        <v>0</v>
      </c>
      <c r="L5" s="15">
        <f t="shared" si="1"/>
        <v>0</v>
      </c>
      <c r="M5" s="15">
        <f t="shared" si="1"/>
        <v>0</v>
      </c>
      <c r="N5" s="15">
        <f t="shared" si="1"/>
        <v>0</v>
      </c>
      <c r="P5" s="15">
        <f>IF(ISBLANK($P$1)=TRUE,IF(ISBLANK($P$2)=TRUE,SUM($C5:$N5),IF(ISBLANK($C$2)=TRUE,SUMPRODUCT((DocDate&gt;=DATE(YEAR($C$4),MONTH($C$4),1))*(DocDate&lt;=$P$2)*(TrnAcc=$A5)*(TrnAmount)),SUMPRODUCT((DocDate&gt;=DATE(YEAR($C$4),MONTH($C$4),1))*(DocDate&lt;=$P$2)*(TrnAcc=$A5)*(TrnSource=$C$2)*(TrnAmount)))),IF(ISBLANK($P$2)=TRUE,IF(ISBLANK($C$2)=TRUE,SUMPRODUCT((DocDate&gt;=$P$1)*(TrnAcc=$A5)*(TrnAmount)),SUMPRODUCT((DocDate&gt;=$P$1)*(TrnAcc=$A5)*(TrnSource=$C$2)*(TrnAmount))),IF(ISBLANK($C$2)=TRUE,SUMPRODUCT((DocDate&gt;=$P$1)*(DocDate&lt;=$P$2)*(TrnAcc=$A5)*(TrnAmount)),SUMPRODUCT((DocDate&gt;=$P$1)*(DocDate&lt;=$P$2)*(TrnAcc=$A5)*(TrnSource=$C$2)*(TrnAmount)))))</f>
        <v>0</v>
      </c>
    </row>
    <row r="6" spans="1:16" ht="15" customHeight="1" x14ac:dyDescent="0.3">
      <c r="A6" s="25">
        <v>105</v>
      </c>
      <c r="B6" s="14" t="str">
        <f>IF(ISNA(VLOOKUP($A6,Accounts,2,0))=TRUE,"Does Not Exist",VLOOKUP($A6,Accounts,2,0))</f>
        <v>Commission Received</v>
      </c>
      <c r="C6" s="15">
        <f t="shared" si="1"/>
        <v>0</v>
      </c>
      <c r="D6" s="15">
        <f t="shared" si="1"/>
        <v>0</v>
      </c>
      <c r="E6" s="15">
        <f t="shared" si="1"/>
        <v>0</v>
      </c>
      <c r="F6" s="15">
        <f t="shared" si="1"/>
        <v>0</v>
      </c>
      <c r="G6" s="15">
        <f t="shared" si="1"/>
        <v>0</v>
      </c>
      <c r="H6" s="15">
        <f t="shared" si="1"/>
        <v>0</v>
      </c>
      <c r="I6" s="15">
        <f t="shared" si="1"/>
        <v>0</v>
      </c>
      <c r="J6" s="15">
        <f t="shared" si="1"/>
        <v>0</v>
      </c>
      <c r="K6" s="15">
        <f t="shared" si="1"/>
        <v>0</v>
      </c>
      <c r="L6" s="15">
        <f t="shared" si="1"/>
        <v>0</v>
      </c>
      <c r="M6" s="15">
        <f t="shared" si="1"/>
        <v>0</v>
      </c>
      <c r="N6" s="15">
        <f t="shared" si="1"/>
        <v>0</v>
      </c>
      <c r="P6" s="15">
        <f>IF(ISBLANK($P$1)=TRUE,IF(ISBLANK($P$2)=TRUE,SUM($C6:$N6),IF(ISBLANK($C$2)=TRUE,SUMPRODUCT((DocDate&gt;=DATE(YEAR($C$4),MONTH($C$4),1))*(DocDate&lt;=$P$2)*(TrnAcc=$A6)*(TrnAmount)),SUMPRODUCT((DocDate&gt;=DATE(YEAR($C$4),MONTH($C$4),1))*(DocDate&lt;=$P$2)*(TrnAcc=$A6)*(TrnSource=$C$2)*(TrnAmount)))),IF(ISBLANK($P$2)=TRUE,IF(ISBLANK($C$2)=TRUE,SUMPRODUCT((DocDate&gt;=$P$1)*(TrnAcc=$A6)*(TrnAmount)),SUMPRODUCT((DocDate&gt;=$P$1)*(TrnAcc=$A6)*(TrnSource=$C$2)*(TrnAmount))),IF(ISBLANK($C$2)=TRUE,SUMPRODUCT((DocDate&gt;=$P$1)*(DocDate&lt;=$P$2)*(TrnAcc=$A6)*(TrnAmount)),SUMPRODUCT((DocDate&gt;=$P$1)*(DocDate&lt;=$P$2)*(TrnAcc=$A6)*(TrnSource=$C$2)*(TrnAmount)))))</f>
        <v>0</v>
      </c>
    </row>
    <row r="7" spans="1:16" ht="15" customHeight="1" x14ac:dyDescent="0.3">
      <c r="A7" s="25">
        <v>110</v>
      </c>
      <c r="B7" s="14" t="str">
        <f>IF(ISNA(VLOOKUP($A7,Accounts,2,0))=TRUE,"Does Not Exist",VLOOKUP($A7,Accounts,2,0))</f>
        <v>Total Allowances</v>
      </c>
      <c r="C7" s="15">
        <f t="shared" si="1"/>
        <v>0</v>
      </c>
      <c r="D7" s="15">
        <f t="shared" si="1"/>
        <v>0</v>
      </c>
      <c r="E7" s="15">
        <f t="shared" si="1"/>
        <v>0</v>
      </c>
      <c r="F7" s="15">
        <f t="shared" si="1"/>
        <v>0</v>
      </c>
      <c r="G7" s="15">
        <f t="shared" si="1"/>
        <v>0</v>
      </c>
      <c r="H7" s="15">
        <f t="shared" si="1"/>
        <v>0</v>
      </c>
      <c r="I7" s="15">
        <f t="shared" si="1"/>
        <v>0</v>
      </c>
      <c r="J7" s="15">
        <f t="shared" si="1"/>
        <v>0</v>
      </c>
      <c r="K7" s="15">
        <f t="shared" si="1"/>
        <v>0</v>
      </c>
      <c r="L7" s="15">
        <f t="shared" si="1"/>
        <v>0</v>
      </c>
      <c r="M7" s="15">
        <f t="shared" si="1"/>
        <v>0</v>
      </c>
      <c r="N7" s="15">
        <f t="shared" si="1"/>
        <v>0</v>
      </c>
      <c r="P7" s="15">
        <f>IF(ISBLANK($P$1)=TRUE,IF(ISBLANK($P$2)=TRUE,SUM($C7:$N7),IF(ISBLANK($C$2)=TRUE,SUMPRODUCT((DocDate&gt;=DATE(YEAR($C$4),MONTH($C$4),1))*(DocDate&lt;=$P$2)*(TrnAcc=$A7)*(TrnAmount)),SUMPRODUCT((DocDate&gt;=DATE(YEAR($C$4),MONTH($C$4),1))*(DocDate&lt;=$P$2)*(TrnAcc=$A7)*(TrnSource=$C$2)*(TrnAmount)))),IF(ISBLANK($P$2)=TRUE,IF(ISBLANK($C$2)=TRUE,SUMPRODUCT((DocDate&gt;=$P$1)*(TrnAcc=$A7)*(TrnAmount)),SUMPRODUCT((DocDate&gt;=$P$1)*(TrnAcc=$A7)*(TrnSource=$C$2)*(TrnAmount))),IF(ISBLANK($C$2)=TRUE,SUMPRODUCT((DocDate&gt;=$P$1)*(DocDate&lt;=$P$2)*(TrnAcc=$A7)*(TrnAmount)),SUMPRODUCT((DocDate&gt;=$P$1)*(DocDate&lt;=$P$2)*(TrnAcc=$A7)*(TrnSource=$C$2)*(TrnAmount)))))</f>
        <v>0</v>
      </c>
    </row>
    <row r="8" spans="1:16" ht="15" customHeight="1" x14ac:dyDescent="0.3">
      <c r="A8" s="25">
        <v>115</v>
      </c>
      <c r="B8" s="14" t="str">
        <f>IF(ISNA(VLOOKUP($A8,Accounts,2,0))=TRUE,"Does Not Exist",VLOOKUP($A8,Accounts,2,0))</f>
        <v>Subsidies Received</v>
      </c>
      <c r="C8" s="15">
        <f t="shared" si="1"/>
        <v>0</v>
      </c>
      <c r="D8" s="15">
        <f t="shared" si="1"/>
        <v>0</v>
      </c>
      <c r="E8" s="15">
        <f t="shared" si="1"/>
        <v>0</v>
      </c>
      <c r="F8" s="15">
        <f t="shared" si="1"/>
        <v>0</v>
      </c>
      <c r="G8" s="15">
        <f t="shared" si="1"/>
        <v>0</v>
      </c>
      <c r="H8" s="15">
        <f t="shared" si="1"/>
        <v>0</v>
      </c>
      <c r="I8" s="15">
        <f t="shared" si="1"/>
        <v>0</v>
      </c>
      <c r="J8" s="15">
        <f t="shared" si="1"/>
        <v>0</v>
      </c>
      <c r="K8" s="15">
        <f t="shared" si="1"/>
        <v>0</v>
      </c>
      <c r="L8" s="15">
        <f t="shared" si="1"/>
        <v>0</v>
      </c>
      <c r="M8" s="15">
        <f t="shared" si="1"/>
        <v>0</v>
      </c>
      <c r="N8" s="15">
        <f t="shared" si="1"/>
        <v>0</v>
      </c>
      <c r="P8" s="15">
        <f>IF(ISBLANK($P$1)=TRUE,IF(ISBLANK($P$2)=TRUE,SUM($C8:$N8),IF(ISBLANK($C$2)=TRUE,SUMPRODUCT((DocDate&gt;=DATE(YEAR($C$4),MONTH($C$4),1))*(DocDate&lt;=$P$2)*(TrnAcc=$A8)*(TrnAmount)),SUMPRODUCT((DocDate&gt;=DATE(YEAR($C$4),MONTH($C$4),1))*(DocDate&lt;=$P$2)*(TrnAcc=$A8)*(TrnSource=$C$2)*(TrnAmount)))),IF(ISBLANK($P$2)=TRUE,IF(ISBLANK($C$2)=TRUE,SUMPRODUCT((DocDate&gt;=$P$1)*(TrnAcc=$A8)*(TrnAmount)),SUMPRODUCT((DocDate&gt;=$P$1)*(TrnAcc=$A8)*(TrnSource=$C$2)*(TrnAmount))),IF(ISBLANK($C$2)=TRUE,SUMPRODUCT((DocDate&gt;=$P$1)*(DocDate&lt;=$P$2)*(TrnAcc=$A8)*(TrnAmount)),SUMPRODUCT((DocDate&gt;=$P$1)*(DocDate&lt;=$P$2)*(TrnAcc=$A8)*(TrnSource=$C$2)*(TrnAmount)))))</f>
        <v>0</v>
      </c>
    </row>
    <row r="9" spans="1:16" ht="15" customHeight="1" x14ac:dyDescent="0.3">
      <c r="A9" s="25">
        <v>190</v>
      </c>
      <c r="B9" s="14" t="str">
        <f>IF(ISNA(VLOOKUP($A9,Accounts,2,0))=TRUE,"Does Not Exist",VLOOKUP($A9,Accounts,2,0))</f>
        <v>Other Remuneration</v>
      </c>
      <c r="C9" s="15">
        <f t="shared" si="1"/>
        <v>0</v>
      </c>
      <c r="D9" s="15">
        <f t="shared" si="1"/>
        <v>0</v>
      </c>
      <c r="E9" s="15">
        <f t="shared" si="1"/>
        <v>0</v>
      </c>
      <c r="F9" s="15">
        <f t="shared" si="1"/>
        <v>0</v>
      </c>
      <c r="G9" s="15">
        <f t="shared" si="1"/>
        <v>0</v>
      </c>
      <c r="H9" s="15">
        <f t="shared" si="1"/>
        <v>0</v>
      </c>
      <c r="I9" s="15">
        <f t="shared" si="1"/>
        <v>0</v>
      </c>
      <c r="J9" s="15">
        <f t="shared" si="1"/>
        <v>0</v>
      </c>
      <c r="K9" s="15">
        <f t="shared" si="1"/>
        <v>0</v>
      </c>
      <c r="L9" s="15">
        <f t="shared" si="1"/>
        <v>0</v>
      </c>
      <c r="M9" s="15">
        <f t="shared" si="1"/>
        <v>0</v>
      </c>
      <c r="N9" s="15">
        <f t="shared" si="1"/>
        <v>0</v>
      </c>
      <c r="P9" s="15">
        <f>IF(ISBLANK($P$1)=TRUE,IF(ISBLANK($P$2)=TRUE,SUM($C9:$N9),IF(ISBLANK($C$2)=TRUE,SUMPRODUCT((DocDate&gt;=DATE(YEAR($C$4),MONTH($C$4),1))*(DocDate&lt;=$P$2)*(TrnAcc=$A9)*(TrnAmount)),SUMPRODUCT((DocDate&gt;=DATE(YEAR($C$4),MONTH($C$4),1))*(DocDate&lt;=$P$2)*(TrnAcc=$A9)*(TrnSource=$C$2)*(TrnAmount)))),IF(ISBLANK($P$2)=TRUE,IF(ISBLANK($C$2)=TRUE,SUMPRODUCT((DocDate&gt;=$P$1)*(TrnAcc=$A9)*(TrnAmount)),SUMPRODUCT((DocDate&gt;=$P$1)*(TrnAcc=$A9)*(TrnSource=$C$2)*(TrnAmount))),IF(ISBLANK($C$2)=TRUE,SUMPRODUCT((DocDate&gt;=$P$1)*(DocDate&lt;=$P$2)*(TrnAcc=$A9)*(TrnAmount)),SUMPRODUCT((DocDate&gt;=$P$1)*(DocDate&lt;=$P$2)*(TrnAcc=$A9)*(TrnSource=$C$2)*(TrnAmount)))))</f>
        <v>0</v>
      </c>
    </row>
    <row r="10" spans="1:16" s="10" customFormat="1" ht="13.9" x14ac:dyDescent="0.4">
      <c r="A10" s="9"/>
      <c r="B10" s="10" t="s">
        <v>77</v>
      </c>
      <c r="C10" s="11">
        <f ca="1">SUM(OFFSET(C$4,1,0,ROW($B$10)-ROW($B$4)-1,1))</f>
        <v>0</v>
      </c>
      <c r="D10" s="11">
        <f t="shared" ref="D10:P10" ca="1" si="2">SUM(OFFSET(D$4,1,0,ROW($B$10)-ROW($B$4)-1,1))</f>
        <v>0</v>
      </c>
      <c r="E10" s="11">
        <f t="shared" ca="1" si="2"/>
        <v>0</v>
      </c>
      <c r="F10" s="11">
        <f t="shared" ca="1" si="2"/>
        <v>0</v>
      </c>
      <c r="G10" s="11">
        <f t="shared" ca="1" si="2"/>
        <v>0</v>
      </c>
      <c r="H10" s="11">
        <f t="shared" ca="1" si="2"/>
        <v>0</v>
      </c>
      <c r="I10" s="11">
        <f t="shared" ca="1" si="2"/>
        <v>0</v>
      </c>
      <c r="J10" s="11">
        <f t="shared" ca="1" si="2"/>
        <v>0</v>
      </c>
      <c r="K10" s="11">
        <f t="shared" ca="1" si="2"/>
        <v>0</v>
      </c>
      <c r="L10" s="11">
        <f t="shared" ca="1" si="2"/>
        <v>0</v>
      </c>
      <c r="M10" s="11">
        <f t="shared" ca="1" si="2"/>
        <v>0</v>
      </c>
      <c r="N10" s="11">
        <f t="shared" ca="1" si="2"/>
        <v>0</v>
      </c>
      <c r="O10" s="3"/>
      <c r="P10" s="11">
        <f t="shared" ca="1" si="2"/>
        <v>0</v>
      </c>
    </row>
    <row r="11" spans="1:16" ht="15" customHeight="1" x14ac:dyDescent="0.3">
      <c r="A11" s="25">
        <v>201</v>
      </c>
      <c r="B11" s="14" t="str">
        <f t="shared" ref="B11:B16" si="3">IF(ISNA(VLOOKUP($A11,Accounts,2,0))=TRUE,"Does Not Exist",VLOOKUP($A11,Accounts,2,0))</f>
        <v>Income Tax</v>
      </c>
      <c r="C11" s="15">
        <f t="shared" ref="C11:N16" si="4">IF(ISBLANK($C$2)=TRUE,SUMPRODUCT((DocDate&gt;=DATE(YEAR(C$4),MONTH(C$4),1))*(DocDate&lt;=C$4)*(TrnAcc=$A11)*(TrnAmount)),SUMPRODUCT((DocDate&gt;=DATE(YEAR(C$4),MONTH(C$4),1))*(DocDate&lt;=C$4)*(TrnAcc=$A11)*(TrnSource=$C$2)*(TrnAmount)))</f>
        <v>0</v>
      </c>
      <c r="D11" s="15">
        <f t="shared" si="4"/>
        <v>0</v>
      </c>
      <c r="E11" s="15">
        <f t="shared" si="4"/>
        <v>0</v>
      </c>
      <c r="F11" s="15">
        <f t="shared" si="4"/>
        <v>0</v>
      </c>
      <c r="G11" s="15">
        <f t="shared" si="4"/>
        <v>0</v>
      </c>
      <c r="H11" s="15">
        <f t="shared" si="4"/>
        <v>0</v>
      </c>
      <c r="I11" s="15">
        <f t="shared" si="4"/>
        <v>0</v>
      </c>
      <c r="J11" s="15">
        <f t="shared" si="4"/>
        <v>0</v>
      </c>
      <c r="K11" s="15">
        <f t="shared" si="4"/>
        <v>0</v>
      </c>
      <c r="L11" s="15">
        <f t="shared" si="4"/>
        <v>0</v>
      </c>
      <c r="M11" s="15">
        <f t="shared" si="4"/>
        <v>0</v>
      </c>
      <c r="N11" s="15">
        <f t="shared" si="4"/>
        <v>0</v>
      </c>
      <c r="P11" s="15">
        <f t="shared" ref="P11:P16" si="5">IF(ISBLANK($P$1)=TRUE,IF(ISBLANK($P$2)=TRUE,SUM($C11:$N11),IF(ISBLANK($C$2)=TRUE,SUMPRODUCT((DocDate&gt;=DATE(YEAR($C$4),MONTH($C$4),1))*(DocDate&lt;=$P$2)*(TrnAcc=$A11)*(TrnAmount)),SUMPRODUCT((DocDate&gt;=DATE(YEAR($C$4),MONTH($C$4),1))*(DocDate&lt;=$P$2)*(TrnAcc=$A11)*(TrnSource=$C$2)*(TrnAmount)))),IF(ISBLANK($P$2)=TRUE,IF(ISBLANK($C$2)=TRUE,SUMPRODUCT((DocDate&gt;=$P$1)*(TrnAcc=$A11)*(TrnAmount)),SUMPRODUCT((DocDate&gt;=$P$1)*(TrnAcc=$A11)*(TrnSource=$C$2)*(TrnAmount))),IF(ISBLANK($C$2)=TRUE,SUMPRODUCT((DocDate&gt;=$P$1)*(DocDate&lt;=$P$2)*(TrnAcc=$A11)*(TrnAmount)),SUMPRODUCT((DocDate&gt;=$P$1)*(DocDate&lt;=$P$2)*(TrnAcc=$A11)*(TrnSource=$C$2)*(TrnAmount)))))</f>
        <v>0</v>
      </c>
    </row>
    <row r="12" spans="1:16" ht="15" customHeight="1" x14ac:dyDescent="0.3">
      <c r="A12" s="25">
        <v>205</v>
      </c>
      <c r="B12" s="14" t="str">
        <f t="shared" si="3"/>
        <v>KiwiSaver</v>
      </c>
      <c r="C12" s="15">
        <f t="shared" si="4"/>
        <v>0</v>
      </c>
      <c r="D12" s="15">
        <f t="shared" si="4"/>
        <v>0</v>
      </c>
      <c r="E12" s="15">
        <f t="shared" si="4"/>
        <v>0</v>
      </c>
      <c r="F12" s="15">
        <f t="shared" si="4"/>
        <v>0</v>
      </c>
      <c r="G12" s="15">
        <f t="shared" si="4"/>
        <v>0</v>
      </c>
      <c r="H12" s="15">
        <f t="shared" si="4"/>
        <v>0</v>
      </c>
      <c r="I12" s="15">
        <f t="shared" si="4"/>
        <v>0</v>
      </c>
      <c r="J12" s="15">
        <f t="shared" si="4"/>
        <v>0</v>
      </c>
      <c r="K12" s="15">
        <f t="shared" si="4"/>
        <v>0</v>
      </c>
      <c r="L12" s="15">
        <f t="shared" si="4"/>
        <v>0</v>
      </c>
      <c r="M12" s="15">
        <f t="shared" si="4"/>
        <v>0</v>
      </c>
      <c r="N12" s="15">
        <f t="shared" si="4"/>
        <v>0</v>
      </c>
      <c r="P12" s="15">
        <f t="shared" si="5"/>
        <v>0</v>
      </c>
    </row>
    <row r="13" spans="1:16" ht="15" customHeight="1" x14ac:dyDescent="0.3">
      <c r="A13" s="25">
        <v>210</v>
      </c>
      <c r="B13" s="14">
        <f t="shared" si="3"/>
        <v>0</v>
      </c>
      <c r="C13" s="15">
        <f t="shared" si="4"/>
        <v>0</v>
      </c>
      <c r="D13" s="15">
        <f t="shared" si="4"/>
        <v>0</v>
      </c>
      <c r="E13" s="15">
        <f t="shared" si="4"/>
        <v>0</v>
      </c>
      <c r="F13" s="15">
        <f t="shared" si="4"/>
        <v>0</v>
      </c>
      <c r="G13" s="15">
        <f t="shared" si="4"/>
        <v>0</v>
      </c>
      <c r="H13" s="15">
        <f t="shared" si="4"/>
        <v>0</v>
      </c>
      <c r="I13" s="15">
        <f t="shared" si="4"/>
        <v>0</v>
      </c>
      <c r="J13" s="15">
        <f t="shared" si="4"/>
        <v>0</v>
      </c>
      <c r="K13" s="15">
        <f t="shared" si="4"/>
        <v>0</v>
      </c>
      <c r="L13" s="15">
        <f t="shared" si="4"/>
        <v>0</v>
      </c>
      <c r="M13" s="15">
        <f t="shared" si="4"/>
        <v>0</v>
      </c>
      <c r="N13" s="15">
        <f t="shared" si="4"/>
        <v>0</v>
      </c>
      <c r="P13" s="15">
        <f t="shared" si="5"/>
        <v>0</v>
      </c>
    </row>
    <row r="14" spans="1:16" ht="15" customHeight="1" x14ac:dyDescent="0.3">
      <c r="A14" s="25">
        <v>215</v>
      </c>
      <c r="B14" s="14">
        <f t="shared" si="3"/>
        <v>0</v>
      </c>
      <c r="C14" s="15">
        <f t="shared" si="4"/>
        <v>0</v>
      </c>
      <c r="D14" s="15">
        <f t="shared" si="4"/>
        <v>0</v>
      </c>
      <c r="E14" s="15">
        <f t="shared" si="4"/>
        <v>0</v>
      </c>
      <c r="F14" s="15">
        <f t="shared" si="4"/>
        <v>0</v>
      </c>
      <c r="G14" s="15">
        <f t="shared" si="4"/>
        <v>0</v>
      </c>
      <c r="H14" s="15">
        <f t="shared" si="4"/>
        <v>0</v>
      </c>
      <c r="I14" s="15">
        <f t="shared" si="4"/>
        <v>0</v>
      </c>
      <c r="J14" s="15">
        <f t="shared" si="4"/>
        <v>0</v>
      </c>
      <c r="K14" s="15">
        <f t="shared" si="4"/>
        <v>0</v>
      </c>
      <c r="L14" s="15">
        <f t="shared" si="4"/>
        <v>0</v>
      </c>
      <c r="M14" s="15">
        <f t="shared" si="4"/>
        <v>0</v>
      </c>
      <c r="N14" s="15">
        <f t="shared" si="4"/>
        <v>0</v>
      </c>
      <c r="P14" s="15">
        <f t="shared" si="5"/>
        <v>0</v>
      </c>
    </row>
    <row r="15" spans="1:16" ht="15" customHeight="1" x14ac:dyDescent="0.3">
      <c r="A15" s="25">
        <v>220</v>
      </c>
      <c r="B15" s="14">
        <f t="shared" si="3"/>
        <v>0</v>
      </c>
      <c r="C15" s="15">
        <f t="shared" si="4"/>
        <v>0</v>
      </c>
      <c r="D15" s="15">
        <f t="shared" si="4"/>
        <v>0</v>
      </c>
      <c r="E15" s="15">
        <f t="shared" si="4"/>
        <v>0</v>
      </c>
      <c r="F15" s="15">
        <f t="shared" si="4"/>
        <v>0</v>
      </c>
      <c r="G15" s="15">
        <f t="shared" si="4"/>
        <v>0</v>
      </c>
      <c r="H15" s="15">
        <f t="shared" si="4"/>
        <v>0</v>
      </c>
      <c r="I15" s="15">
        <f t="shared" si="4"/>
        <v>0</v>
      </c>
      <c r="J15" s="15">
        <f t="shared" si="4"/>
        <v>0</v>
      </c>
      <c r="K15" s="15">
        <f t="shared" si="4"/>
        <v>0</v>
      </c>
      <c r="L15" s="15">
        <f t="shared" si="4"/>
        <v>0</v>
      </c>
      <c r="M15" s="15">
        <f t="shared" si="4"/>
        <v>0</v>
      </c>
      <c r="N15" s="15">
        <f t="shared" si="4"/>
        <v>0</v>
      </c>
      <c r="P15" s="15">
        <f t="shared" si="5"/>
        <v>0</v>
      </c>
    </row>
    <row r="16" spans="1:16" ht="15" customHeight="1" x14ac:dyDescent="0.3">
      <c r="A16" s="25">
        <v>290</v>
      </c>
      <c r="B16" s="14" t="str">
        <f t="shared" si="3"/>
        <v>Other Deductions</v>
      </c>
      <c r="C16" s="15">
        <f t="shared" si="4"/>
        <v>0</v>
      </c>
      <c r="D16" s="15">
        <f t="shared" si="4"/>
        <v>0</v>
      </c>
      <c r="E16" s="15">
        <f t="shared" si="4"/>
        <v>0</v>
      </c>
      <c r="F16" s="15">
        <f t="shared" si="4"/>
        <v>0</v>
      </c>
      <c r="G16" s="15">
        <f t="shared" si="4"/>
        <v>0</v>
      </c>
      <c r="H16" s="15">
        <f t="shared" si="4"/>
        <v>0</v>
      </c>
      <c r="I16" s="15">
        <f t="shared" si="4"/>
        <v>0</v>
      </c>
      <c r="J16" s="15">
        <f t="shared" si="4"/>
        <v>0</v>
      </c>
      <c r="K16" s="15">
        <f t="shared" si="4"/>
        <v>0</v>
      </c>
      <c r="L16" s="15">
        <f t="shared" si="4"/>
        <v>0</v>
      </c>
      <c r="M16" s="15">
        <f t="shared" si="4"/>
        <v>0</v>
      </c>
      <c r="N16" s="15">
        <f t="shared" si="4"/>
        <v>0</v>
      </c>
      <c r="P16" s="15">
        <f t="shared" si="5"/>
        <v>0</v>
      </c>
    </row>
    <row r="17" spans="1:16" s="10" customFormat="1" ht="15" customHeight="1" x14ac:dyDescent="0.4">
      <c r="A17" s="9"/>
      <c r="B17" s="10" t="s">
        <v>78</v>
      </c>
      <c r="C17" s="11">
        <f t="shared" ref="C17:P17" ca="1" si="6">SUM(OFFSET(C$10,1,0,ROW($B$17)-ROW($B$10)-1,1))</f>
        <v>0</v>
      </c>
      <c r="D17" s="11">
        <f t="shared" ca="1" si="6"/>
        <v>0</v>
      </c>
      <c r="E17" s="11">
        <f t="shared" ca="1" si="6"/>
        <v>0</v>
      </c>
      <c r="F17" s="11">
        <f t="shared" ca="1" si="6"/>
        <v>0</v>
      </c>
      <c r="G17" s="11">
        <f t="shared" ca="1" si="6"/>
        <v>0</v>
      </c>
      <c r="H17" s="11">
        <f t="shared" ca="1" si="6"/>
        <v>0</v>
      </c>
      <c r="I17" s="11">
        <f t="shared" ca="1" si="6"/>
        <v>0</v>
      </c>
      <c r="J17" s="11">
        <f t="shared" ca="1" si="6"/>
        <v>0</v>
      </c>
      <c r="K17" s="11">
        <f t="shared" ca="1" si="6"/>
        <v>0</v>
      </c>
      <c r="L17" s="11">
        <f t="shared" ca="1" si="6"/>
        <v>0</v>
      </c>
      <c r="M17" s="11">
        <f t="shared" ca="1" si="6"/>
        <v>0</v>
      </c>
      <c r="N17" s="11">
        <f t="shared" ca="1" si="6"/>
        <v>0</v>
      </c>
      <c r="O17" s="3"/>
      <c r="P17" s="11">
        <f t="shared" ca="1" si="6"/>
        <v>0</v>
      </c>
    </row>
    <row r="18" spans="1:16" s="10" customFormat="1" ht="15" customHeight="1" x14ac:dyDescent="0.4">
      <c r="A18" s="9"/>
      <c r="B18" s="10" t="s">
        <v>110</v>
      </c>
      <c r="C18" s="11">
        <f t="shared" ref="C18:N18" ca="1" si="7">SUM(C10,C17)</f>
        <v>0</v>
      </c>
      <c r="D18" s="11">
        <f t="shared" ca="1" si="7"/>
        <v>0</v>
      </c>
      <c r="E18" s="11">
        <f t="shared" ca="1" si="7"/>
        <v>0</v>
      </c>
      <c r="F18" s="11">
        <f t="shared" ca="1" si="7"/>
        <v>0</v>
      </c>
      <c r="G18" s="11">
        <f t="shared" ca="1" si="7"/>
        <v>0</v>
      </c>
      <c r="H18" s="11">
        <f t="shared" ca="1" si="7"/>
        <v>0</v>
      </c>
      <c r="I18" s="11">
        <f t="shared" ca="1" si="7"/>
        <v>0</v>
      </c>
      <c r="J18" s="11">
        <f t="shared" ca="1" si="7"/>
        <v>0</v>
      </c>
      <c r="K18" s="11">
        <f t="shared" ca="1" si="7"/>
        <v>0</v>
      </c>
      <c r="L18" s="11">
        <f t="shared" ca="1" si="7"/>
        <v>0</v>
      </c>
      <c r="M18" s="11">
        <f t="shared" ca="1" si="7"/>
        <v>0</v>
      </c>
      <c r="N18" s="11">
        <f t="shared" ca="1" si="7"/>
        <v>0</v>
      </c>
      <c r="O18" s="3"/>
      <c r="P18" s="11">
        <f ca="1">SUM(P10,P17)</f>
        <v>0</v>
      </c>
    </row>
    <row r="19" spans="1:16" ht="15" customHeight="1" x14ac:dyDescent="0.3">
      <c r="A19" s="25">
        <v>301</v>
      </c>
      <c r="B19" s="14" t="str">
        <f t="shared" ref="B19:B24" si="8">IF(ISNA(VLOOKUP($A19,Accounts,2,0))=TRUE,"Does Not Exist",VLOOKUP($A19,Accounts,2,0))</f>
        <v>Dividend Income</v>
      </c>
      <c r="C19" s="15">
        <f t="shared" ref="C19:N24" si="9">IF(ISBLANK($C$2)=TRUE,SUMPRODUCT((DocDate&gt;=DATE(YEAR(C$4),MONTH(C$4),1))*(DocDate&lt;=C$4)*(TrnAcc=$A19)*(TrnAmount)),SUMPRODUCT((DocDate&gt;=DATE(YEAR(C$4),MONTH(C$4),1))*(DocDate&lt;=C$4)*(TrnAcc=$A19)*(TrnSource=$C$2)*(TrnAmount)))</f>
        <v>0</v>
      </c>
      <c r="D19" s="15">
        <f t="shared" si="9"/>
        <v>0</v>
      </c>
      <c r="E19" s="15">
        <f t="shared" si="9"/>
        <v>0</v>
      </c>
      <c r="F19" s="15">
        <f t="shared" si="9"/>
        <v>0</v>
      </c>
      <c r="G19" s="15">
        <f t="shared" si="9"/>
        <v>0</v>
      </c>
      <c r="H19" s="15">
        <f t="shared" si="9"/>
        <v>0</v>
      </c>
      <c r="I19" s="15">
        <f t="shared" si="9"/>
        <v>0</v>
      </c>
      <c r="J19" s="15">
        <f t="shared" si="9"/>
        <v>0</v>
      </c>
      <c r="K19" s="15">
        <f t="shared" si="9"/>
        <v>0</v>
      </c>
      <c r="L19" s="15">
        <f t="shared" si="9"/>
        <v>0</v>
      </c>
      <c r="M19" s="15">
        <f t="shared" si="9"/>
        <v>0</v>
      </c>
      <c r="N19" s="15">
        <f t="shared" si="9"/>
        <v>0</v>
      </c>
      <c r="P19" s="15">
        <f t="shared" ref="P19:P24" si="10">IF(ISBLANK($P$1)=TRUE,IF(ISBLANK($P$2)=TRUE,SUM($C19:$N19),IF(ISBLANK($C$2)=TRUE,SUMPRODUCT((DocDate&gt;=DATE(YEAR($C$4),MONTH($C$4),1))*(DocDate&lt;=$P$2)*(TrnAcc=$A19)*(TrnAmount)),SUMPRODUCT((DocDate&gt;=DATE(YEAR($C$4),MONTH($C$4),1))*(DocDate&lt;=$P$2)*(TrnAcc=$A19)*(TrnSource=$C$2)*(TrnAmount)))),IF(ISBLANK($P$2)=TRUE,IF(ISBLANK($C$2)=TRUE,SUMPRODUCT((DocDate&gt;=$P$1)*(TrnAcc=$A19)*(TrnAmount)),SUMPRODUCT((DocDate&gt;=$P$1)*(TrnAcc=$A19)*(TrnSource=$C$2)*(TrnAmount))),IF(ISBLANK($C$2)=TRUE,SUMPRODUCT((DocDate&gt;=$P$1)*(DocDate&lt;=$P$2)*(TrnAcc=$A19)*(TrnAmount)),SUMPRODUCT((DocDate&gt;=$P$1)*(DocDate&lt;=$P$2)*(TrnAcc=$A19)*(TrnSource=$C$2)*(TrnAmount)))))</f>
        <v>0</v>
      </c>
    </row>
    <row r="20" spans="1:16" ht="15" customHeight="1" x14ac:dyDescent="0.3">
      <c r="A20" s="25">
        <v>305</v>
      </c>
      <c r="B20" s="14" t="str">
        <f t="shared" si="8"/>
        <v>Interest Received</v>
      </c>
      <c r="C20" s="15">
        <f t="shared" si="9"/>
        <v>0</v>
      </c>
      <c r="D20" s="15">
        <f t="shared" si="9"/>
        <v>0</v>
      </c>
      <c r="E20" s="15">
        <f t="shared" si="9"/>
        <v>0</v>
      </c>
      <c r="F20" s="15">
        <f t="shared" si="9"/>
        <v>0</v>
      </c>
      <c r="G20" s="15">
        <f t="shared" si="9"/>
        <v>0</v>
      </c>
      <c r="H20" s="15">
        <f t="shared" si="9"/>
        <v>0</v>
      </c>
      <c r="I20" s="15">
        <f t="shared" si="9"/>
        <v>0</v>
      </c>
      <c r="J20" s="15">
        <f t="shared" si="9"/>
        <v>0</v>
      </c>
      <c r="K20" s="15">
        <f t="shared" si="9"/>
        <v>0</v>
      </c>
      <c r="L20" s="15">
        <f t="shared" si="9"/>
        <v>0</v>
      </c>
      <c r="M20" s="15">
        <f t="shared" si="9"/>
        <v>0</v>
      </c>
      <c r="N20" s="15">
        <f t="shared" si="9"/>
        <v>0</v>
      </c>
      <c r="P20" s="15">
        <f t="shared" si="10"/>
        <v>0</v>
      </c>
    </row>
    <row r="21" spans="1:16" ht="15" customHeight="1" x14ac:dyDescent="0.3">
      <c r="A21" s="25">
        <v>310</v>
      </c>
      <c r="B21" s="14" t="str">
        <f t="shared" si="8"/>
        <v>Income from Pension</v>
      </c>
      <c r="C21" s="15">
        <f t="shared" si="9"/>
        <v>0</v>
      </c>
      <c r="D21" s="15">
        <f t="shared" si="9"/>
        <v>0</v>
      </c>
      <c r="E21" s="15">
        <f t="shared" si="9"/>
        <v>0</v>
      </c>
      <c r="F21" s="15">
        <f t="shared" si="9"/>
        <v>0</v>
      </c>
      <c r="G21" s="15">
        <f t="shared" si="9"/>
        <v>0</v>
      </c>
      <c r="H21" s="15">
        <f t="shared" si="9"/>
        <v>0</v>
      </c>
      <c r="I21" s="15">
        <f t="shared" si="9"/>
        <v>0</v>
      </c>
      <c r="J21" s="15">
        <f t="shared" si="9"/>
        <v>0</v>
      </c>
      <c r="K21" s="15">
        <f t="shared" si="9"/>
        <v>0</v>
      </c>
      <c r="L21" s="15">
        <f t="shared" si="9"/>
        <v>0</v>
      </c>
      <c r="M21" s="15">
        <f t="shared" si="9"/>
        <v>0</v>
      </c>
      <c r="N21" s="15">
        <f t="shared" si="9"/>
        <v>0</v>
      </c>
      <c r="P21" s="15">
        <f t="shared" si="10"/>
        <v>0</v>
      </c>
    </row>
    <row r="22" spans="1:16" ht="15" customHeight="1" x14ac:dyDescent="0.3">
      <c r="A22" s="25">
        <v>315</v>
      </c>
      <c r="B22" s="14" t="str">
        <f t="shared" si="8"/>
        <v>Income from Annuities</v>
      </c>
      <c r="C22" s="15">
        <f t="shared" si="9"/>
        <v>0</v>
      </c>
      <c r="D22" s="15">
        <f t="shared" si="9"/>
        <v>0</v>
      </c>
      <c r="E22" s="15">
        <f t="shared" si="9"/>
        <v>0</v>
      </c>
      <c r="F22" s="15">
        <f t="shared" si="9"/>
        <v>0</v>
      </c>
      <c r="G22" s="15">
        <f t="shared" si="9"/>
        <v>0</v>
      </c>
      <c r="H22" s="15">
        <f t="shared" si="9"/>
        <v>0</v>
      </c>
      <c r="I22" s="15">
        <f t="shared" si="9"/>
        <v>0</v>
      </c>
      <c r="J22" s="15">
        <f t="shared" si="9"/>
        <v>0</v>
      </c>
      <c r="K22" s="15">
        <f t="shared" si="9"/>
        <v>0</v>
      </c>
      <c r="L22" s="15">
        <f t="shared" si="9"/>
        <v>0</v>
      </c>
      <c r="M22" s="15">
        <f t="shared" si="9"/>
        <v>0</v>
      </c>
      <c r="N22" s="15">
        <f t="shared" si="9"/>
        <v>0</v>
      </c>
      <c r="P22" s="15">
        <f t="shared" si="10"/>
        <v>0</v>
      </c>
    </row>
    <row r="23" spans="1:16" ht="15" customHeight="1" x14ac:dyDescent="0.3">
      <c r="A23" s="25">
        <v>350</v>
      </c>
      <c r="B23" s="14" t="str">
        <f t="shared" si="8"/>
        <v>Loans Received</v>
      </c>
      <c r="C23" s="15">
        <f t="shared" si="9"/>
        <v>0</v>
      </c>
      <c r="D23" s="15">
        <f t="shared" si="9"/>
        <v>0</v>
      </c>
      <c r="E23" s="15">
        <f t="shared" si="9"/>
        <v>0</v>
      </c>
      <c r="F23" s="15">
        <f t="shared" si="9"/>
        <v>0</v>
      </c>
      <c r="G23" s="15">
        <f t="shared" si="9"/>
        <v>0</v>
      </c>
      <c r="H23" s="15">
        <f t="shared" si="9"/>
        <v>0</v>
      </c>
      <c r="I23" s="15">
        <f t="shared" si="9"/>
        <v>0</v>
      </c>
      <c r="J23" s="15">
        <f t="shared" si="9"/>
        <v>0</v>
      </c>
      <c r="K23" s="15">
        <f t="shared" si="9"/>
        <v>0</v>
      </c>
      <c r="L23" s="15">
        <f t="shared" si="9"/>
        <v>0</v>
      </c>
      <c r="M23" s="15">
        <f t="shared" si="9"/>
        <v>0</v>
      </c>
      <c r="N23" s="15">
        <f t="shared" si="9"/>
        <v>0</v>
      </c>
      <c r="P23" s="15">
        <f t="shared" si="10"/>
        <v>0</v>
      </c>
    </row>
    <row r="24" spans="1:16" ht="15" customHeight="1" x14ac:dyDescent="0.3">
      <c r="A24" s="25">
        <v>390</v>
      </c>
      <c r="B24" s="14" t="str">
        <f t="shared" si="8"/>
        <v>Other Income</v>
      </c>
      <c r="C24" s="15">
        <f t="shared" si="9"/>
        <v>0</v>
      </c>
      <c r="D24" s="15">
        <f t="shared" si="9"/>
        <v>0</v>
      </c>
      <c r="E24" s="15">
        <f t="shared" si="9"/>
        <v>0</v>
      </c>
      <c r="F24" s="15">
        <f t="shared" si="9"/>
        <v>0</v>
      </c>
      <c r="G24" s="15">
        <f t="shared" si="9"/>
        <v>0</v>
      </c>
      <c r="H24" s="15">
        <f t="shared" si="9"/>
        <v>0</v>
      </c>
      <c r="I24" s="15">
        <f t="shared" si="9"/>
        <v>0</v>
      </c>
      <c r="J24" s="15">
        <f t="shared" si="9"/>
        <v>0</v>
      </c>
      <c r="K24" s="15">
        <f t="shared" si="9"/>
        <v>0</v>
      </c>
      <c r="L24" s="15">
        <f t="shared" si="9"/>
        <v>0</v>
      </c>
      <c r="M24" s="15">
        <f t="shared" si="9"/>
        <v>0</v>
      </c>
      <c r="N24" s="15">
        <f t="shared" si="9"/>
        <v>0</v>
      </c>
      <c r="P24" s="15">
        <f t="shared" si="10"/>
        <v>0</v>
      </c>
    </row>
    <row r="25" spans="1:16" s="10" customFormat="1" ht="13.9" x14ac:dyDescent="0.4">
      <c r="A25" s="9"/>
      <c r="B25" s="10" t="s">
        <v>83</v>
      </c>
      <c r="C25" s="11">
        <f ca="1">SUM(OFFSET(C$18,1,0,ROW($B$25)-ROW($B$18)-1,1))</f>
        <v>0</v>
      </c>
      <c r="D25" s="11">
        <f t="shared" ref="D25:P25" ca="1" si="11">SUM(OFFSET(D$18,1,0,ROW($B$25)-ROW($B$18)-1,1))</f>
        <v>0</v>
      </c>
      <c r="E25" s="11">
        <f t="shared" ca="1" si="11"/>
        <v>0</v>
      </c>
      <c r="F25" s="11">
        <f t="shared" ca="1" si="11"/>
        <v>0</v>
      </c>
      <c r="G25" s="11">
        <f t="shared" ca="1" si="11"/>
        <v>0</v>
      </c>
      <c r="H25" s="11">
        <f t="shared" ca="1" si="11"/>
        <v>0</v>
      </c>
      <c r="I25" s="11">
        <f t="shared" ca="1" si="11"/>
        <v>0</v>
      </c>
      <c r="J25" s="11">
        <f t="shared" ca="1" si="11"/>
        <v>0</v>
      </c>
      <c r="K25" s="11">
        <f t="shared" ca="1" si="11"/>
        <v>0</v>
      </c>
      <c r="L25" s="11">
        <f t="shared" ca="1" si="11"/>
        <v>0</v>
      </c>
      <c r="M25" s="11">
        <f t="shared" ca="1" si="11"/>
        <v>0</v>
      </c>
      <c r="N25" s="11">
        <f t="shared" ca="1" si="11"/>
        <v>0</v>
      </c>
      <c r="O25" s="3"/>
      <c r="P25" s="11">
        <f t="shared" ca="1" si="11"/>
        <v>0</v>
      </c>
    </row>
    <row r="26" spans="1:16" ht="15" customHeight="1" x14ac:dyDescent="0.3">
      <c r="A26" s="25">
        <v>401</v>
      </c>
      <c r="B26" s="14" t="str">
        <f t="shared" ref="B26:B49" si="12">IF(ISNA(VLOOKUP($A26,Accounts,2,0))=TRUE,"Does Not Exist",VLOOKUP($A26,Accounts,2,0))</f>
        <v>Rent Paid</v>
      </c>
      <c r="C26" s="15">
        <f t="shared" ref="C26:N35" si="13">IF(ISBLANK($C$2)=TRUE,SUMPRODUCT((DocDate&gt;=DATE(YEAR(C$4),MONTH(C$4),1))*(DocDate&lt;=C$4)*(TrnAcc=$A26)*(TrnAmount)),SUMPRODUCT((DocDate&gt;=DATE(YEAR(C$4),MONTH(C$4),1))*(DocDate&lt;=C$4)*(TrnAcc=$A26)*(TrnSource=$C$2)*(TrnAmount)))</f>
        <v>0</v>
      </c>
      <c r="D26" s="15">
        <f t="shared" si="13"/>
        <v>0</v>
      </c>
      <c r="E26" s="15">
        <f t="shared" si="13"/>
        <v>0</v>
      </c>
      <c r="F26" s="15">
        <f t="shared" si="13"/>
        <v>0</v>
      </c>
      <c r="G26" s="15">
        <f t="shared" si="13"/>
        <v>0</v>
      </c>
      <c r="H26" s="15">
        <f t="shared" si="13"/>
        <v>0</v>
      </c>
      <c r="I26" s="15">
        <f t="shared" si="13"/>
        <v>0</v>
      </c>
      <c r="J26" s="15">
        <f t="shared" si="13"/>
        <v>0</v>
      </c>
      <c r="K26" s="15">
        <f t="shared" si="13"/>
        <v>0</v>
      </c>
      <c r="L26" s="15">
        <f t="shared" si="13"/>
        <v>0</v>
      </c>
      <c r="M26" s="15">
        <f t="shared" si="13"/>
        <v>0</v>
      </c>
      <c r="N26" s="15">
        <f t="shared" si="13"/>
        <v>0</v>
      </c>
      <c r="P26" s="15">
        <f t="shared" ref="P26:P49" si="14">IF(ISBLANK($P$1)=TRUE,IF(ISBLANK($P$2)=TRUE,SUM($C26:$N26),IF(ISBLANK($C$2)=TRUE,SUMPRODUCT((DocDate&gt;=DATE(YEAR($C$4),MONTH($C$4),1))*(DocDate&lt;=$P$2)*(TrnAcc=$A26)*(TrnAmount)),SUMPRODUCT((DocDate&gt;=DATE(YEAR($C$4),MONTH($C$4),1))*(DocDate&lt;=$P$2)*(TrnAcc=$A26)*(TrnSource=$C$2)*(TrnAmount)))),IF(ISBLANK($P$2)=TRUE,IF(ISBLANK($C$2)=TRUE,SUMPRODUCT((DocDate&gt;=$P$1)*(TrnAcc=$A26)*(TrnAmount)),SUMPRODUCT((DocDate&gt;=$P$1)*(TrnAcc=$A26)*(TrnSource=$C$2)*(TrnAmount))),IF(ISBLANK($C$2)=TRUE,SUMPRODUCT((DocDate&gt;=$P$1)*(DocDate&lt;=$P$2)*(TrnAcc=$A26)*(TrnAmount)),SUMPRODUCT((DocDate&gt;=$P$1)*(DocDate&lt;=$P$2)*(TrnAcc=$A26)*(TrnSource=$C$2)*(TrnAmount)))))</f>
        <v>0</v>
      </c>
    </row>
    <row r="27" spans="1:16" ht="15" customHeight="1" x14ac:dyDescent="0.3">
      <c r="A27" s="25">
        <v>404</v>
      </c>
      <c r="B27" s="14" t="str">
        <f t="shared" si="12"/>
        <v>Water, Electricity &amp; Services</v>
      </c>
      <c r="C27" s="15">
        <f t="shared" si="13"/>
        <v>0</v>
      </c>
      <c r="D27" s="15">
        <f t="shared" si="13"/>
        <v>0</v>
      </c>
      <c r="E27" s="15">
        <f t="shared" si="13"/>
        <v>0</v>
      </c>
      <c r="F27" s="15">
        <f t="shared" si="13"/>
        <v>0</v>
      </c>
      <c r="G27" s="15">
        <f t="shared" si="13"/>
        <v>0</v>
      </c>
      <c r="H27" s="15">
        <f t="shared" si="13"/>
        <v>0</v>
      </c>
      <c r="I27" s="15">
        <f t="shared" si="13"/>
        <v>0</v>
      </c>
      <c r="J27" s="15">
        <f t="shared" si="13"/>
        <v>0</v>
      </c>
      <c r="K27" s="15">
        <f t="shared" si="13"/>
        <v>0</v>
      </c>
      <c r="L27" s="15">
        <f t="shared" si="13"/>
        <v>0</v>
      </c>
      <c r="M27" s="15">
        <f t="shared" si="13"/>
        <v>0</v>
      </c>
      <c r="N27" s="15">
        <f t="shared" si="13"/>
        <v>0</v>
      </c>
      <c r="P27" s="15">
        <f t="shared" si="14"/>
        <v>0</v>
      </c>
    </row>
    <row r="28" spans="1:16" ht="15" customHeight="1" x14ac:dyDescent="0.3">
      <c r="A28" s="25">
        <v>407</v>
      </c>
      <c r="B28" s="14" t="str">
        <f t="shared" si="12"/>
        <v>Property Rates &amp; Taxes</v>
      </c>
      <c r="C28" s="15">
        <f t="shared" si="13"/>
        <v>0</v>
      </c>
      <c r="D28" s="15">
        <f t="shared" si="13"/>
        <v>0</v>
      </c>
      <c r="E28" s="15">
        <f t="shared" si="13"/>
        <v>0</v>
      </c>
      <c r="F28" s="15">
        <f t="shared" si="13"/>
        <v>0</v>
      </c>
      <c r="G28" s="15">
        <f t="shared" si="13"/>
        <v>0</v>
      </c>
      <c r="H28" s="15">
        <f t="shared" si="13"/>
        <v>0</v>
      </c>
      <c r="I28" s="15">
        <f t="shared" si="13"/>
        <v>0</v>
      </c>
      <c r="J28" s="15">
        <f t="shared" si="13"/>
        <v>0</v>
      </c>
      <c r="K28" s="15">
        <f t="shared" si="13"/>
        <v>0</v>
      </c>
      <c r="L28" s="15">
        <f t="shared" si="13"/>
        <v>0</v>
      </c>
      <c r="M28" s="15">
        <f t="shared" si="13"/>
        <v>0</v>
      </c>
      <c r="N28" s="15">
        <f t="shared" si="13"/>
        <v>0</v>
      </c>
      <c r="P28" s="15">
        <f t="shared" si="14"/>
        <v>0</v>
      </c>
    </row>
    <row r="29" spans="1:16" ht="15" customHeight="1" x14ac:dyDescent="0.3">
      <c r="A29" s="25">
        <v>410</v>
      </c>
      <c r="B29" s="14" t="str">
        <f t="shared" si="12"/>
        <v>Repairs &amp; Maintenance</v>
      </c>
      <c r="C29" s="15">
        <f t="shared" si="13"/>
        <v>0</v>
      </c>
      <c r="D29" s="15">
        <f t="shared" si="13"/>
        <v>0</v>
      </c>
      <c r="E29" s="15">
        <f t="shared" si="13"/>
        <v>0</v>
      </c>
      <c r="F29" s="15">
        <f t="shared" si="13"/>
        <v>0</v>
      </c>
      <c r="G29" s="15">
        <f t="shared" si="13"/>
        <v>0</v>
      </c>
      <c r="H29" s="15">
        <f t="shared" si="13"/>
        <v>0</v>
      </c>
      <c r="I29" s="15">
        <f t="shared" si="13"/>
        <v>0</v>
      </c>
      <c r="J29" s="15">
        <f t="shared" si="13"/>
        <v>0</v>
      </c>
      <c r="K29" s="15">
        <f t="shared" si="13"/>
        <v>0</v>
      </c>
      <c r="L29" s="15">
        <f t="shared" si="13"/>
        <v>0</v>
      </c>
      <c r="M29" s="15">
        <f t="shared" si="13"/>
        <v>0</v>
      </c>
      <c r="N29" s="15">
        <f t="shared" si="13"/>
        <v>0</v>
      </c>
      <c r="P29" s="15">
        <f t="shared" si="14"/>
        <v>0</v>
      </c>
    </row>
    <row r="30" spans="1:16" ht="15" customHeight="1" x14ac:dyDescent="0.3">
      <c r="A30" s="25">
        <v>413</v>
      </c>
      <c r="B30" s="14" t="str">
        <f t="shared" si="12"/>
        <v>Property Levies</v>
      </c>
      <c r="C30" s="15">
        <f t="shared" si="13"/>
        <v>0</v>
      </c>
      <c r="D30" s="15">
        <f t="shared" si="13"/>
        <v>0</v>
      </c>
      <c r="E30" s="15">
        <f t="shared" si="13"/>
        <v>0</v>
      </c>
      <c r="F30" s="15">
        <f t="shared" si="13"/>
        <v>0</v>
      </c>
      <c r="G30" s="15">
        <f t="shared" si="13"/>
        <v>0</v>
      </c>
      <c r="H30" s="15">
        <f t="shared" si="13"/>
        <v>0</v>
      </c>
      <c r="I30" s="15">
        <f t="shared" si="13"/>
        <v>0</v>
      </c>
      <c r="J30" s="15">
        <f t="shared" si="13"/>
        <v>0</v>
      </c>
      <c r="K30" s="15">
        <f t="shared" si="13"/>
        <v>0</v>
      </c>
      <c r="L30" s="15">
        <f t="shared" si="13"/>
        <v>0</v>
      </c>
      <c r="M30" s="15">
        <f t="shared" si="13"/>
        <v>0</v>
      </c>
      <c r="N30" s="15">
        <f t="shared" si="13"/>
        <v>0</v>
      </c>
      <c r="P30" s="15">
        <f t="shared" si="14"/>
        <v>0</v>
      </c>
    </row>
    <row r="31" spans="1:16" ht="15" customHeight="1" x14ac:dyDescent="0.3">
      <c r="A31" s="25">
        <v>416</v>
      </c>
      <c r="B31" s="14" t="str">
        <f t="shared" si="12"/>
        <v>Telephone</v>
      </c>
      <c r="C31" s="15">
        <f t="shared" si="13"/>
        <v>0</v>
      </c>
      <c r="D31" s="15">
        <f t="shared" si="13"/>
        <v>0</v>
      </c>
      <c r="E31" s="15">
        <f t="shared" si="13"/>
        <v>0</v>
      </c>
      <c r="F31" s="15">
        <f t="shared" si="13"/>
        <v>0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5">
        <f t="shared" si="13"/>
        <v>0</v>
      </c>
      <c r="N31" s="15">
        <f t="shared" si="13"/>
        <v>0</v>
      </c>
      <c r="P31" s="15">
        <f t="shared" si="14"/>
        <v>0</v>
      </c>
    </row>
    <row r="32" spans="1:16" ht="15" customHeight="1" x14ac:dyDescent="0.3">
      <c r="A32" s="25">
        <v>419</v>
      </c>
      <c r="B32" s="14" t="str">
        <f t="shared" si="12"/>
        <v>Cell Phone</v>
      </c>
      <c r="C32" s="15">
        <f t="shared" si="13"/>
        <v>0</v>
      </c>
      <c r="D32" s="15">
        <f t="shared" si="13"/>
        <v>0</v>
      </c>
      <c r="E32" s="15">
        <f t="shared" si="13"/>
        <v>0</v>
      </c>
      <c r="F32" s="15">
        <f t="shared" si="13"/>
        <v>0</v>
      </c>
      <c r="G32" s="15">
        <f t="shared" si="13"/>
        <v>0</v>
      </c>
      <c r="H32" s="15">
        <f t="shared" si="13"/>
        <v>0</v>
      </c>
      <c r="I32" s="15">
        <f t="shared" si="13"/>
        <v>0</v>
      </c>
      <c r="J32" s="15">
        <f t="shared" si="13"/>
        <v>0</v>
      </c>
      <c r="K32" s="15">
        <f t="shared" si="13"/>
        <v>0</v>
      </c>
      <c r="L32" s="15">
        <f t="shared" si="13"/>
        <v>0</v>
      </c>
      <c r="M32" s="15">
        <f t="shared" si="13"/>
        <v>0</v>
      </c>
      <c r="N32" s="15">
        <f t="shared" si="13"/>
        <v>0</v>
      </c>
      <c r="P32" s="15">
        <f t="shared" si="14"/>
        <v>0</v>
      </c>
    </row>
    <row r="33" spans="1:16" ht="15" customHeight="1" x14ac:dyDescent="0.3">
      <c r="A33" s="25">
        <v>422</v>
      </c>
      <c r="B33" s="14" t="str">
        <f t="shared" si="12"/>
        <v>Internet Access</v>
      </c>
      <c r="C33" s="15">
        <f t="shared" si="13"/>
        <v>0</v>
      </c>
      <c r="D33" s="15">
        <f t="shared" si="13"/>
        <v>0</v>
      </c>
      <c r="E33" s="15">
        <f t="shared" si="13"/>
        <v>0</v>
      </c>
      <c r="F33" s="15">
        <f t="shared" si="13"/>
        <v>0</v>
      </c>
      <c r="G33" s="15">
        <f t="shared" si="13"/>
        <v>0</v>
      </c>
      <c r="H33" s="15">
        <f t="shared" si="13"/>
        <v>0</v>
      </c>
      <c r="I33" s="15">
        <f t="shared" si="13"/>
        <v>0</v>
      </c>
      <c r="J33" s="15">
        <f t="shared" si="13"/>
        <v>0</v>
      </c>
      <c r="K33" s="15">
        <f t="shared" si="13"/>
        <v>0</v>
      </c>
      <c r="L33" s="15">
        <f t="shared" si="13"/>
        <v>0</v>
      </c>
      <c r="M33" s="15">
        <f t="shared" si="13"/>
        <v>0</v>
      </c>
      <c r="N33" s="15">
        <f t="shared" si="13"/>
        <v>0</v>
      </c>
      <c r="P33" s="15">
        <f t="shared" si="14"/>
        <v>0</v>
      </c>
    </row>
    <row r="34" spans="1:16" ht="15" customHeight="1" x14ac:dyDescent="0.3">
      <c r="A34" s="25">
        <v>425</v>
      </c>
      <c r="B34" s="14" t="str">
        <f t="shared" si="12"/>
        <v>Insurance - Short Term</v>
      </c>
      <c r="C34" s="15">
        <f t="shared" si="13"/>
        <v>0</v>
      </c>
      <c r="D34" s="15">
        <f t="shared" si="13"/>
        <v>0</v>
      </c>
      <c r="E34" s="15">
        <f t="shared" si="13"/>
        <v>0</v>
      </c>
      <c r="F34" s="15">
        <f t="shared" si="13"/>
        <v>0</v>
      </c>
      <c r="G34" s="15">
        <f t="shared" si="13"/>
        <v>0</v>
      </c>
      <c r="H34" s="15">
        <f t="shared" si="13"/>
        <v>0</v>
      </c>
      <c r="I34" s="15">
        <f t="shared" si="13"/>
        <v>0</v>
      </c>
      <c r="J34" s="15">
        <f t="shared" si="13"/>
        <v>0</v>
      </c>
      <c r="K34" s="15">
        <f t="shared" si="13"/>
        <v>0</v>
      </c>
      <c r="L34" s="15">
        <f t="shared" si="13"/>
        <v>0</v>
      </c>
      <c r="M34" s="15">
        <f t="shared" si="13"/>
        <v>0</v>
      </c>
      <c r="N34" s="15">
        <f t="shared" si="13"/>
        <v>0</v>
      </c>
      <c r="P34" s="15">
        <f t="shared" si="14"/>
        <v>0</v>
      </c>
    </row>
    <row r="35" spans="1:16" ht="15" customHeight="1" x14ac:dyDescent="0.3">
      <c r="A35" s="25">
        <v>428</v>
      </c>
      <c r="B35" s="14" t="str">
        <f t="shared" si="12"/>
        <v>Insurance - Life</v>
      </c>
      <c r="C35" s="15">
        <f t="shared" si="13"/>
        <v>0</v>
      </c>
      <c r="D35" s="15">
        <f t="shared" si="13"/>
        <v>0</v>
      </c>
      <c r="E35" s="15">
        <f t="shared" si="13"/>
        <v>0</v>
      </c>
      <c r="F35" s="15">
        <f t="shared" si="13"/>
        <v>0</v>
      </c>
      <c r="G35" s="15">
        <f t="shared" si="13"/>
        <v>0</v>
      </c>
      <c r="H35" s="15">
        <f t="shared" si="13"/>
        <v>0</v>
      </c>
      <c r="I35" s="15">
        <f t="shared" si="13"/>
        <v>0</v>
      </c>
      <c r="J35" s="15">
        <f t="shared" si="13"/>
        <v>0</v>
      </c>
      <c r="K35" s="15">
        <f t="shared" si="13"/>
        <v>0</v>
      </c>
      <c r="L35" s="15">
        <f t="shared" si="13"/>
        <v>0</v>
      </c>
      <c r="M35" s="15">
        <f t="shared" si="13"/>
        <v>0</v>
      </c>
      <c r="N35" s="15">
        <f t="shared" si="13"/>
        <v>0</v>
      </c>
      <c r="P35" s="15">
        <f t="shared" si="14"/>
        <v>0</v>
      </c>
    </row>
    <row r="36" spans="1:16" ht="15" customHeight="1" x14ac:dyDescent="0.3">
      <c r="A36" s="25">
        <v>431</v>
      </c>
      <c r="B36" s="14" t="str">
        <f t="shared" si="12"/>
        <v>Medical Costs</v>
      </c>
      <c r="C36" s="15">
        <f t="shared" ref="C36:N49" si="15">IF(ISBLANK($C$2)=TRUE,SUMPRODUCT((DocDate&gt;=DATE(YEAR(C$4),MONTH(C$4),1))*(DocDate&lt;=C$4)*(TrnAcc=$A36)*(TrnAmount)),SUMPRODUCT((DocDate&gt;=DATE(YEAR(C$4),MONTH(C$4),1))*(DocDate&lt;=C$4)*(TrnAcc=$A36)*(TrnSource=$C$2)*(TrnAmount)))</f>
        <v>0</v>
      </c>
      <c r="D36" s="15">
        <f t="shared" si="15"/>
        <v>0</v>
      </c>
      <c r="E36" s="15">
        <f t="shared" si="15"/>
        <v>0</v>
      </c>
      <c r="F36" s="15">
        <f t="shared" si="15"/>
        <v>0</v>
      </c>
      <c r="G36" s="15">
        <f t="shared" si="15"/>
        <v>0</v>
      </c>
      <c r="H36" s="15">
        <f t="shared" si="15"/>
        <v>0</v>
      </c>
      <c r="I36" s="15">
        <f t="shared" si="15"/>
        <v>0</v>
      </c>
      <c r="J36" s="15">
        <f t="shared" si="15"/>
        <v>0</v>
      </c>
      <c r="K36" s="15">
        <f t="shared" si="15"/>
        <v>0</v>
      </c>
      <c r="L36" s="15">
        <f t="shared" si="15"/>
        <v>0</v>
      </c>
      <c r="M36" s="15">
        <f t="shared" si="15"/>
        <v>0</v>
      </c>
      <c r="N36" s="15">
        <f t="shared" si="15"/>
        <v>0</v>
      </c>
      <c r="P36" s="15">
        <f t="shared" si="14"/>
        <v>0</v>
      </c>
    </row>
    <row r="37" spans="1:16" ht="15" customHeight="1" x14ac:dyDescent="0.3">
      <c r="A37" s="25">
        <v>434</v>
      </c>
      <c r="B37" s="14" t="str">
        <f t="shared" si="12"/>
        <v>Donations</v>
      </c>
      <c r="C37" s="15">
        <f t="shared" si="15"/>
        <v>0</v>
      </c>
      <c r="D37" s="15">
        <f t="shared" si="15"/>
        <v>0</v>
      </c>
      <c r="E37" s="15">
        <f t="shared" si="15"/>
        <v>0</v>
      </c>
      <c r="F37" s="15">
        <f t="shared" si="15"/>
        <v>0</v>
      </c>
      <c r="G37" s="15">
        <f t="shared" si="15"/>
        <v>0</v>
      </c>
      <c r="H37" s="15">
        <f t="shared" si="15"/>
        <v>0</v>
      </c>
      <c r="I37" s="15">
        <f t="shared" si="15"/>
        <v>0</v>
      </c>
      <c r="J37" s="15">
        <f t="shared" si="15"/>
        <v>0</v>
      </c>
      <c r="K37" s="15">
        <f t="shared" si="15"/>
        <v>0</v>
      </c>
      <c r="L37" s="15">
        <f t="shared" si="15"/>
        <v>0</v>
      </c>
      <c r="M37" s="15">
        <f t="shared" si="15"/>
        <v>0</v>
      </c>
      <c r="N37" s="15">
        <f t="shared" si="15"/>
        <v>0</v>
      </c>
      <c r="P37" s="15">
        <f t="shared" si="14"/>
        <v>0</v>
      </c>
    </row>
    <row r="38" spans="1:16" ht="15" customHeight="1" x14ac:dyDescent="0.3">
      <c r="A38" s="25">
        <v>437</v>
      </c>
      <c r="B38" s="14" t="str">
        <f t="shared" si="12"/>
        <v>Education Cost</v>
      </c>
      <c r="C38" s="15">
        <f t="shared" si="15"/>
        <v>0</v>
      </c>
      <c r="D38" s="15">
        <f t="shared" si="15"/>
        <v>0</v>
      </c>
      <c r="E38" s="15">
        <f t="shared" si="15"/>
        <v>0</v>
      </c>
      <c r="F38" s="15">
        <f t="shared" si="15"/>
        <v>0</v>
      </c>
      <c r="G38" s="15">
        <f t="shared" si="15"/>
        <v>0</v>
      </c>
      <c r="H38" s="15">
        <f t="shared" si="15"/>
        <v>0</v>
      </c>
      <c r="I38" s="15">
        <f t="shared" si="15"/>
        <v>0</v>
      </c>
      <c r="J38" s="15">
        <f t="shared" si="15"/>
        <v>0</v>
      </c>
      <c r="K38" s="15">
        <f t="shared" si="15"/>
        <v>0</v>
      </c>
      <c r="L38" s="15">
        <f t="shared" si="15"/>
        <v>0</v>
      </c>
      <c r="M38" s="15">
        <f t="shared" si="15"/>
        <v>0</v>
      </c>
      <c r="N38" s="15">
        <f t="shared" si="15"/>
        <v>0</v>
      </c>
      <c r="P38" s="15">
        <f t="shared" si="14"/>
        <v>0</v>
      </c>
    </row>
    <row r="39" spans="1:16" ht="15" customHeight="1" x14ac:dyDescent="0.3">
      <c r="A39" s="25">
        <v>440</v>
      </c>
      <c r="B39" s="14" t="str">
        <f t="shared" si="12"/>
        <v>Fuel &amp; Vehicle Maintenance</v>
      </c>
      <c r="C39" s="15">
        <f t="shared" si="15"/>
        <v>0</v>
      </c>
      <c r="D39" s="15">
        <f t="shared" si="15"/>
        <v>0</v>
      </c>
      <c r="E39" s="15">
        <f t="shared" si="15"/>
        <v>0</v>
      </c>
      <c r="F39" s="15">
        <f t="shared" si="15"/>
        <v>0</v>
      </c>
      <c r="G39" s="15">
        <f t="shared" si="15"/>
        <v>0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5">
        <f t="shared" si="15"/>
        <v>0</v>
      </c>
      <c r="M39" s="15">
        <f t="shared" si="15"/>
        <v>0</v>
      </c>
      <c r="N39" s="15">
        <f t="shared" si="15"/>
        <v>0</v>
      </c>
      <c r="P39" s="15">
        <f t="shared" si="14"/>
        <v>0</v>
      </c>
    </row>
    <row r="40" spans="1:16" ht="15" customHeight="1" x14ac:dyDescent="0.3">
      <c r="A40" s="25">
        <v>443</v>
      </c>
      <c r="B40" s="14" t="str">
        <f t="shared" si="12"/>
        <v>Television Subscription</v>
      </c>
      <c r="C40" s="15">
        <f t="shared" si="15"/>
        <v>0</v>
      </c>
      <c r="D40" s="15">
        <f t="shared" si="15"/>
        <v>0</v>
      </c>
      <c r="E40" s="15">
        <f t="shared" si="15"/>
        <v>0</v>
      </c>
      <c r="F40" s="15">
        <f t="shared" si="15"/>
        <v>0</v>
      </c>
      <c r="G40" s="15">
        <f t="shared" si="15"/>
        <v>0</v>
      </c>
      <c r="H40" s="15">
        <f t="shared" si="15"/>
        <v>0</v>
      </c>
      <c r="I40" s="15">
        <f t="shared" si="15"/>
        <v>0</v>
      </c>
      <c r="J40" s="15">
        <f t="shared" si="15"/>
        <v>0</v>
      </c>
      <c r="K40" s="15">
        <f t="shared" si="15"/>
        <v>0</v>
      </c>
      <c r="L40" s="15">
        <f t="shared" si="15"/>
        <v>0</v>
      </c>
      <c r="M40" s="15">
        <f t="shared" si="15"/>
        <v>0</v>
      </c>
      <c r="N40" s="15">
        <f t="shared" si="15"/>
        <v>0</v>
      </c>
      <c r="P40" s="15">
        <f t="shared" si="14"/>
        <v>0</v>
      </c>
    </row>
    <row r="41" spans="1:16" ht="15" customHeight="1" x14ac:dyDescent="0.3">
      <c r="A41" s="25">
        <v>446</v>
      </c>
      <c r="B41" s="14" t="str">
        <f t="shared" si="12"/>
        <v>Memberships</v>
      </c>
      <c r="C41" s="15">
        <f t="shared" si="15"/>
        <v>0</v>
      </c>
      <c r="D41" s="15">
        <f t="shared" si="15"/>
        <v>0</v>
      </c>
      <c r="E41" s="15">
        <f t="shared" si="15"/>
        <v>0</v>
      </c>
      <c r="F41" s="15">
        <f t="shared" si="15"/>
        <v>0</v>
      </c>
      <c r="G41" s="15">
        <f t="shared" si="15"/>
        <v>0</v>
      </c>
      <c r="H41" s="15">
        <f t="shared" si="15"/>
        <v>0</v>
      </c>
      <c r="I41" s="15">
        <f t="shared" si="15"/>
        <v>0</v>
      </c>
      <c r="J41" s="15">
        <f t="shared" si="15"/>
        <v>0</v>
      </c>
      <c r="K41" s="15">
        <f t="shared" si="15"/>
        <v>0</v>
      </c>
      <c r="L41" s="15">
        <f t="shared" si="15"/>
        <v>0</v>
      </c>
      <c r="M41" s="15">
        <f t="shared" si="15"/>
        <v>0</v>
      </c>
      <c r="N41" s="15">
        <f t="shared" si="15"/>
        <v>0</v>
      </c>
      <c r="P41" s="15">
        <f t="shared" si="14"/>
        <v>0</v>
      </c>
    </row>
    <row r="42" spans="1:16" ht="15" customHeight="1" x14ac:dyDescent="0.3">
      <c r="A42" s="25">
        <v>449</v>
      </c>
      <c r="B42" s="14" t="str">
        <f t="shared" si="12"/>
        <v>Subscriptions</v>
      </c>
      <c r="C42" s="15">
        <f t="shared" si="15"/>
        <v>0</v>
      </c>
      <c r="D42" s="15">
        <f t="shared" si="15"/>
        <v>0</v>
      </c>
      <c r="E42" s="15">
        <f t="shared" si="15"/>
        <v>0</v>
      </c>
      <c r="F42" s="15">
        <f t="shared" si="15"/>
        <v>0</v>
      </c>
      <c r="G42" s="15">
        <f t="shared" si="15"/>
        <v>0</v>
      </c>
      <c r="H42" s="15">
        <f t="shared" si="15"/>
        <v>0</v>
      </c>
      <c r="I42" s="15">
        <f t="shared" si="15"/>
        <v>0</v>
      </c>
      <c r="J42" s="15">
        <f t="shared" si="15"/>
        <v>0</v>
      </c>
      <c r="K42" s="15">
        <f t="shared" si="15"/>
        <v>0</v>
      </c>
      <c r="L42" s="15">
        <f t="shared" si="15"/>
        <v>0</v>
      </c>
      <c r="M42" s="15">
        <f t="shared" si="15"/>
        <v>0</v>
      </c>
      <c r="N42" s="15">
        <f t="shared" si="15"/>
        <v>0</v>
      </c>
      <c r="P42" s="15">
        <f t="shared" si="14"/>
        <v>0</v>
      </c>
    </row>
    <row r="43" spans="1:16" ht="15" customHeight="1" x14ac:dyDescent="0.3">
      <c r="A43" s="25">
        <v>452</v>
      </c>
      <c r="B43" s="14" t="str">
        <f t="shared" si="12"/>
        <v>Domestic Wages</v>
      </c>
      <c r="C43" s="15">
        <f t="shared" si="15"/>
        <v>0</v>
      </c>
      <c r="D43" s="15">
        <f t="shared" si="15"/>
        <v>0</v>
      </c>
      <c r="E43" s="15">
        <f t="shared" si="15"/>
        <v>0</v>
      </c>
      <c r="F43" s="15">
        <f t="shared" si="15"/>
        <v>0</v>
      </c>
      <c r="G43" s="15">
        <f t="shared" si="15"/>
        <v>0</v>
      </c>
      <c r="H43" s="15">
        <f t="shared" si="15"/>
        <v>0</v>
      </c>
      <c r="I43" s="15">
        <f t="shared" si="15"/>
        <v>0</v>
      </c>
      <c r="J43" s="15">
        <f t="shared" si="15"/>
        <v>0</v>
      </c>
      <c r="K43" s="15">
        <f t="shared" si="15"/>
        <v>0</v>
      </c>
      <c r="L43" s="15">
        <f t="shared" si="15"/>
        <v>0</v>
      </c>
      <c r="M43" s="15">
        <f t="shared" si="15"/>
        <v>0</v>
      </c>
      <c r="N43" s="15">
        <f t="shared" si="15"/>
        <v>0</v>
      </c>
      <c r="P43" s="15">
        <f t="shared" si="14"/>
        <v>0</v>
      </c>
    </row>
    <row r="44" spans="1:16" ht="15" customHeight="1" x14ac:dyDescent="0.3">
      <c r="A44" s="25">
        <v>455</v>
      </c>
      <c r="B44" s="14" t="str">
        <f t="shared" si="12"/>
        <v>Gardening</v>
      </c>
      <c r="C44" s="15">
        <f t="shared" si="15"/>
        <v>0</v>
      </c>
      <c r="D44" s="15">
        <f t="shared" si="15"/>
        <v>0</v>
      </c>
      <c r="E44" s="15">
        <f t="shared" si="15"/>
        <v>0</v>
      </c>
      <c r="F44" s="15">
        <f t="shared" si="15"/>
        <v>0</v>
      </c>
      <c r="G44" s="15">
        <f t="shared" si="15"/>
        <v>0</v>
      </c>
      <c r="H44" s="15">
        <f t="shared" si="15"/>
        <v>0</v>
      </c>
      <c r="I44" s="15">
        <f t="shared" si="15"/>
        <v>0</v>
      </c>
      <c r="J44" s="15">
        <f t="shared" si="15"/>
        <v>0</v>
      </c>
      <c r="K44" s="15">
        <f t="shared" si="15"/>
        <v>0</v>
      </c>
      <c r="L44" s="15">
        <f t="shared" si="15"/>
        <v>0</v>
      </c>
      <c r="M44" s="15">
        <f t="shared" si="15"/>
        <v>0</v>
      </c>
      <c r="N44" s="15">
        <f t="shared" si="15"/>
        <v>0</v>
      </c>
      <c r="P44" s="15">
        <f t="shared" si="14"/>
        <v>0</v>
      </c>
    </row>
    <row r="45" spans="1:16" ht="15" customHeight="1" x14ac:dyDescent="0.3">
      <c r="A45" s="25">
        <v>458</v>
      </c>
      <c r="B45" s="14" t="str">
        <f t="shared" si="12"/>
        <v>Groceries</v>
      </c>
      <c r="C45" s="15">
        <f t="shared" si="15"/>
        <v>0</v>
      </c>
      <c r="D45" s="15">
        <f t="shared" si="15"/>
        <v>0</v>
      </c>
      <c r="E45" s="15">
        <f t="shared" si="15"/>
        <v>0</v>
      </c>
      <c r="F45" s="15">
        <f t="shared" si="15"/>
        <v>0</v>
      </c>
      <c r="G45" s="15">
        <f t="shared" si="15"/>
        <v>0</v>
      </c>
      <c r="H45" s="15">
        <f t="shared" si="15"/>
        <v>0</v>
      </c>
      <c r="I45" s="15">
        <f t="shared" si="15"/>
        <v>0</v>
      </c>
      <c r="J45" s="15">
        <f t="shared" si="15"/>
        <v>0</v>
      </c>
      <c r="K45" s="15">
        <f t="shared" si="15"/>
        <v>0</v>
      </c>
      <c r="L45" s="15">
        <f t="shared" si="15"/>
        <v>0</v>
      </c>
      <c r="M45" s="15">
        <f t="shared" si="15"/>
        <v>0</v>
      </c>
      <c r="N45" s="15">
        <f t="shared" si="15"/>
        <v>0</v>
      </c>
      <c r="P45" s="15">
        <f t="shared" si="14"/>
        <v>0</v>
      </c>
    </row>
    <row r="46" spans="1:16" ht="15" customHeight="1" x14ac:dyDescent="0.3">
      <c r="A46" s="25">
        <v>461</v>
      </c>
      <c r="B46" s="14" t="str">
        <f t="shared" si="12"/>
        <v>Clothing</v>
      </c>
      <c r="C46" s="15">
        <f t="shared" si="15"/>
        <v>0</v>
      </c>
      <c r="D46" s="15">
        <f t="shared" si="15"/>
        <v>0</v>
      </c>
      <c r="E46" s="15">
        <f t="shared" si="15"/>
        <v>0</v>
      </c>
      <c r="F46" s="15">
        <f t="shared" si="15"/>
        <v>0</v>
      </c>
      <c r="G46" s="15">
        <f t="shared" si="15"/>
        <v>0</v>
      </c>
      <c r="H46" s="15">
        <f t="shared" si="15"/>
        <v>0</v>
      </c>
      <c r="I46" s="15">
        <f t="shared" si="15"/>
        <v>0</v>
      </c>
      <c r="J46" s="15">
        <f t="shared" si="15"/>
        <v>0</v>
      </c>
      <c r="K46" s="15">
        <f t="shared" si="15"/>
        <v>0</v>
      </c>
      <c r="L46" s="15">
        <f t="shared" si="15"/>
        <v>0</v>
      </c>
      <c r="M46" s="15">
        <f t="shared" si="15"/>
        <v>0</v>
      </c>
      <c r="N46" s="15">
        <f t="shared" si="15"/>
        <v>0</v>
      </c>
      <c r="P46" s="15">
        <f t="shared" si="14"/>
        <v>0</v>
      </c>
    </row>
    <row r="47" spans="1:16" ht="15" customHeight="1" x14ac:dyDescent="0.3">
      <c r="A47" s="25">
        <v>464</v>
      </c>
      <c r="B47" s="14" t="str">
        <f t="shared" si="12"/>
        <v>Maintenance Payments</v>
      </c>
      <c r="C47" s="15">
        <f t="shared" si="15"/>
        <v>0</v>
      </c>
      <c r="D47" s="15">
        <f t="shared" si="15"/>
        <v>0</v>
      </c>
      <c r="E47" s="15">
        <f t="shared" si="15"/>
        <v>0</v>
      </c>
      <c r="F47" s="15">
        <f t="shared" si="15"/>
        <v>0</v>
      </c>
      <c r="G47" s="15">
        <f t="shared" si="15"/>
        <v>0</v>
      </c>
      <c r="H47" s="15">
        <f t="shared" si="15"/>
        <v>0</v>
      </c>
      <c r="I47" s="15">
        <f t="shared" si="15"/>
        <v>0</v>
      </c>
      <c r="J47" s="15">
        <f t="shared" si="15"/>
        <v>0</v>
      </c>
      <c r="K47" s="15">
        <f t="shared" si="15"/>
        <v>0</v>
      </c>
      <c r="L47" s="15">
        <f t="shared" si="15"/>
        <v>0</v>
      </c>
      <c r="M47" s="15">
        <f t="shared" si="15"/>
        <v>0</v>
      </c>
      <c r="N47" s="15">
        <f t="shared" si="15"/>
        <v>0</v>
      </c>
      <c r="P47" s="15">
        <f t="shared" si="14"/>
        <v>0</v>
      </c>
    </row>
    <row r="48" spans="1:16" ht="15" customHeight="1" x14ac:dyDescent="0.3">
      <c r="A48" s="25">
        <v>467</v>
      </c>
      <c r="B48" s="14" t="str">
        <f t="shared" si="12"/>
        <v>Security Costs</v>
      </c>
      <c r="C48" s="15">
        <f t="shared" si="15"/>
        <v>0</v>
      </c>
      <c r="D48" s="15">
        <f t="shared" si="15"/>
        <v>0</v>
      </c>
      <c r="E48" s="15">
        <f t="shared" si="15"/>
        <v>0</v>
      </c>
      <c r="F48" s="15">
        <f t="shared" si="15"/>
        <v>0</v>
      </c>
      <c r="G48" s="15">
        <f t="shared" si="15"/>
        <v>0</v>
      </c>
      <c r="H48" s="15">
        <f t="shared" si="15"/>
        <v>0</v>
      </c>
      <c r="I48" s="15">
        <f t="shared" si="15"/>
        <v>0</v>
      </c>
      <c r="J48" s="15">
        <f t="shared" si="15"/>
        <v>0</v>
      </c>
      <c r="K48" s="15">
        <f t="shared" si="15"/>
        <v>0</v>
      </c>
      <c r="L48" s="15">
        <f t="shared" si="15"/>
        <v>0</v>
      </c>
      <c r="M48" s="15">
        <f t="shared" si="15"/>
        <v>0</v>
      </c>
      <c r="N48" s="15">
        <f t="shared" si="15"/>
        <v>0</v>
      </c>
      <c r="P48" s="15">
        <f t="shared" si="14"/>
        <v>0</v>
      </c>
    </row>
    <row r="49" spans="1:16" ht="15" customHeight="1" x14ac:dyDescent="0.3">
      <c r="A49" s="25">
        <v>490</v>
      </c>
      <c r="B49" s="14" t="str">
        <f t="shared" si="12"/>
        <v>Other Expenses</v>
      </c>
      <c r="C49" s="15">
        <f t="shared" si="15"/>
        <v>0</v>
      </c>
      <c r="D49" s="15">
        <f t="shared" si="15"/>
        <v>0</v>
      </c>
      <c r="E49" s="15">
        <f t="shared" si="15"/>
        <v>0</v>
      </c>
      <c r="F49" s="15">
        <f t="shared" si="15"/>
        <v>0</v>
      </c>
      <c r="G49" s="15">
        <f t="shared" si="15"/>
        <v>0</v>
      </c>
      <c r="H49" s="15">
        <f t="shared" si="15"/>
        <v>0</v>
      </c>
      <c r="I49" s="15">
        <f t="shared" si="15"/>
        <v>0</v>
      </c>
      <c r="J49" s="15">
        <f t="shared" si="15"/>
        <v>0</v>
      </c>
      <c r="K49" s="15">
        <f t="shared" si="15"/>
        <v>0</v>
      </c>
      <c r="L49" s="15">
        <f t="shared" si="15"/>
        <v>0</v>
      </c>
      <c r="M49" s="15">
        <f t="shared" si="15"/>
        <v>0</v>
      </c>
      <c r="N49" s="15">
        <f t="shared" si="15"/>
        <v>0</v>
      </c>
      <c r="P49" s="15">
        <f t="shared" si="14"/>
        <v>0</v>
      </c>
    </row>
    <row r="50" spans="1:16" s="10" customFormat="1" ht="13.9" x14ac:dyDescent="0.4">
      <c r="A50" s="9"/>
      <c r="B50" s="10" t="s">
        <v>80</v>
      </c>
      <c r="C50" s="11">
        <f ca="1">SUM(OFFSET(C$25,1,0,ROW($B$50)-ROW($B$25)-1,1))</f>
        <v>0</v>
      </c>
      <c r="D50" s="11">
        <f t="shared" ref="D50:P50" ca="1" si="16">SUM(OFFSET(D$25,1,0,ROW($B$50)-ROW($B$25)-1,1))</f>
        <v>0</v>
      </c>
      <c r="E50" s="11">
        <f t="shared" ca="1" si="16"/>
        <v>0</v>
      </c>
      <c r="F50" s="11">
        <f t="shared" ca="1" si="16"/>
        <v>0</v>
      </c>
      <c r="G50" s="11">
        <f t="shared" ca="1" si="16"/>
        <v>0</v>
      </c>
      <c r="H50" s="11">
        <f t="shared" ca="1" si="16"/>
        <v>0</v>
      </c>
      <c r="I50" s="11">
        <f t="shared" ca="1" si="16"/>
        <v>0</v>
      </c>
      <c r="J50" s="11">
        <f t="shared" ca="1" si="16"/>
        <v>0</v>
      </c>
      <c r="K50" s="11">
        <f t="shared" ca="1" si="16"/>
        <v>0</v>
      </c>
      <c r="L50" s="11">
        <f t="shared" ca="1" si="16"/>
        <v>0</v>
      </c>
      <c r="M50" s="11">
        <f t="shared" ca="1" si="16"/>
        <v>0</v>
      </c>
      <c r="N50" s="11">
        <f t="shared" ca="1" si="16"/>
        <v>0</v>
      </c>
      <c r="O50" s="3"/>
      <c r="P50" s="11">
        <f t="shared" ca="1" si="16"/>
        <v>0</v>
      </c>
    </row>
    <row r="51" spans="1:16" ht="15" customHeight="1" x14ac:dyDescent="0.3">
      <c r="A51" s="25">
        <v>501</v>
      </c>
      <c r="B51" s="14" t="str">
        <f t="shared" ref="B51:B60" si="17">IF(ISNA(VLOOKUP($A51,Accounts,2,0))=TRUE,"Does Not Exist",VLOOKUP($A51,Accounts,2,0))</f>
        <v>Home Loan Repayments - Primary Residence</v>
      </c>
      <c r="C51" s="15">
        <f t="shared" ref="C51:N60" si="18">IF(ISBLANK($C$2)=TRUE,SUMPRODUCT((DocDate&gt;=DATE(YEAR(C$4),MONTH(C$4),1))*(DocDate&lt;=C$4)*(TrnAcc=$A51)*(TrnAmount)),SUMPRODUCT((DocDate&gt;=DATE(YEAR(C$4),MONTH(C$4),1))*(DocDate&lt;=C$4)*(TrnAcc=$A51)*(TrnSource=$C$2)*(TrnAmount)))</f>
        <v>0</v>
      </c>
      <c r="D51" s="15">
        <f t="shared" si="18"/>
        <v>0</v>
      </c>
      <c r="E51" s="15">
        <f t="shared" si="18"/>
        <v>0</v>
      </c>
      <c r="F51" s="15">
        <f t="shared" si="18"/>
        <v>0</v>
      </c>
      <c r="G51" s="15">
        <f t="shared" si="18"/>
        <v>0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0</v>
      </c>
      <c r="L51" s="15">
        <f t="shared" si="18"/>
        <v>0</v>
      </c>
      <c r="M51" s="15">
        <f t="shared" si="18"/>
        <v>0</v>
      </c>
      <c r="N51" s="15">
        <f t="shared" si="18"/>
        <v>0</v>
      </c>
      <c r="P51" s="15">
        <f t="shared" ref="P51:P60" si="19">IF(ISBLANK($P$1)=TRUE,IF(ISBLANK($P$2)=TRUE,SUM($C51:$N51),IF(ISBLANK($C$2)=TRUE,SUMPRODUCT((DocDate&gt;=DATE(YEAR($C$4),MONTH($C$4),1))*(DocDate&lt;=$P$2)*(TrnAcc=$A51)*(TrnAmount)),SUMPRODUCT((DocDate&gt;=DATE(YEAR($C$4),MONTH($C$4),1))*(DocDate&lt;=$P$2)*(TrnAcc=$A51)*(TrnSource=$C$2)*(TrnAmount)))),IF(ISBLANK($P$2)=TRUE,IF(ISBLANK($C$2)=TRUE,SUMPRODUCT((DocDate&gt;=$P$1)*(TrnAcc=$A51)*(TrnAmount)),SUMPRODUCT((DocDate&gt;=$P$1)*(TrnAcc=$A51)*(TrnSource=$C$2)*(TrnAmount))),IF(ISBLANK($C$2)=TRUE,SUMPRODUCT((DocDate&gt;=$P$1)*(DocDate&lt;=$P$2)*(TrnAcc=$A51)*(TrnAmount)),SUMPRODUCT((DocDate&gt;=$P$1)*(DocDate&lt;=$P$2)*(TrnAcc=$A51)*(TrnSource=$C$2)*(TrnAmount)))))</f>
        <v>0</v>
      </c>
    </row>
    <row r="52" spans="1:16" ht="15" customHeight="1" x14ac:dyDescent="0.3">
      <c r="A52" s="25">
        <v>505</v>
      </c>
      <c r="B52" s="14" t="str">
        <f t="shared" si="17"/>
        <v>Personal Loan Instalments</v>
      </c>
      <c r="C52" s="15">
        <f t="shared" si="18"/>
        <v>0</v>
      </c>
      <c r="D52" s="15">
        <f t="shared" si="18"/>
        <v>0</v>
      </c>
      <c r="E52" s="15">
        <f t="shared" si="18"/>
        <v>0</v>
      </c>
      <c r="F52" s="15">
        <f t="shared" si="18"/>
        <v>0</v>
      </c>
      <c r="G52" s="15">
        <f t="shared" si="18"/>
        <v>0</v>
      </c>
      <c r="H52" s="15">
        <f t="shared" si="18"/>
        <v>0</v>
      </c>
      <c r="I52" s="15">
        <f t="shared" si="18"/>
        <v>0</v>
      </c>
      <c r="J52" s="15">
        <f t="shared" si="18"/>
        <v>0</v>
      </c>
      <c r="K52" s="15">
        <f t="shared" si="18"/>
        <v>0</v>
      </c>
      <c r="L52" s="15">
        <f t="shared" si="18"/>
        <v>0</v>
      </c>
      <c r="M52" s="15">
        <f t="shared" si="18"/>
        <v>0</v>
      </c>
      <c r="N52" s="15">
        <f t="shared" si="18"/>
        <v>0</v>
      </c>
      <c r="P52" s="15">
        <f t="shared" si="19"/>
        <v>0</v>
      </c>
    </row>
    <row r="53" spans="1:16" ht="15" customHeight="1" x14ac:dyDescent="0.3">
      <c r="A53" s="25">
        <v>510</v>
      </c>
      <c r="B53" s="14" t="str">
        <f t="shared" si="17"/>
        <v>Financing - Motor Vehicles</v>
      </c>
      <c r="C53" s="15">
        <f t="shared" si="18"/>
        <v>0</v>
      </c>
      <c r="D53" s="15">
        <f t="shared" si="18"/>
        <v>0</v>
      </c>
      <c r="E53" s="15">
        <f t="shared" si="18"/>
        <v>0</v>
      </c>
      <c r="F53" s="15">
        <f t="shared" si="18"/>
        <v>0</v>
      </c>
      <c r="G53" s="15">
        <f t="shared" si="18"/>
        <v>0</v>
      </c>
      <c r="H53" s="15">
        <f t="shared" si="18"/>
        <v>0</v>
      </c>
      <c r="I53" s="15">
        <f t="shared" si="18"/>
        <v>0</v>
      </c>
      <c r="J53" s="15">
        <f t="shared" si="18"/>
        <v>0</v>
      </c>
      <c r="K53" s="15">
        <f t="shared" si="18"/>
        <v>0</v>
      </c>
      <c r="L53" s="15">
        <f t="shared" si="18"/>
        <v>0</v>
      </c>
      <c r="M53" s="15">
        <f t="shared" si="18"/>
        <v>0</v>
      </c>
      <c r="N53" s="15">
        <f t="shared" si="18"/>
        <v>0</v>
      </c>
      <c r="P53" s="15">
        <f t="shared" si="19"/>
        <v>0</v>
      </c>
    </row>
    <row r="54" spans="1:16" ht="15" customHeight="1" x14ac:dyDescent="0.3">
      <c r="A54" s="25">
        <v>515</v>
      </c>
      <c r="B54" s="14" t="str">
        <f t="shared" si="17"/>
        <v>Financing - Computers</v>
      </c>
      <c r="C54" s="15">
        <f t="shared" si="18"/>
        <v>0</v>
      </c>
      <c r="D54" s="15">
        <f t="shared" si="18"/>
        <v>0</v>
      </c>
      <c r="E54" s="15">
        <f t="shared" si="18"/>
        <v>0</v>
      </c>
      <c r="F54" s="15">
        <f t="shared" si="18"/>
        <v>0</v>
      </c>
      <c r="G54" s="15">
        <f t="shared" si="18"/>
        <v>0</v>
      </c>
      <c r="H54" s="15">
        <f t="shared" si="18"/>
        <v>0</v>
      </c>
      <c r="I54" s="15">
        <f t="shared" si="18"/>
        <v>0</v>
      </c>
      <c r="J54" s="15">
        <f t="shared" si="18"/>
        <v>0</v>
      </c>
      <c r="K54" s="15">
        <f t="shared" si="18"/>
        <v>0</v>
      </c>
      <c r="L54" s="15">
        <f t="shared" si="18"/>
        <v>0</v>
      </c>
      <c r="M54" s="15">
        <f t="shared" si="18"/>
        <v>0</v>
      </c>
      <c r="N54" s="15">
        <f t="shared" si="18"/>
        <v>0</v>
      </c>
      <c r="P54" s="15">
        <f t="shared" si="19"/>
        <v>0</v>
      </c>
    </row>
    <row r="55" spans="1:16" ht="15" customHeight="1" x14ac:dyDescent="0.3">
      <c r="A55" s="25">
        <v>520</v>
      </c>
      <c r="B55" s="14" t="str">
        <f t="shared" si="17"/>
        <v>Financing - Furniture</v>
      </c>
      <c r="C55" s="15">
        <f t="shared" si="18"/>
        <v>0</v>
      </c>
      <c r="D55" s="15">
        <f t="shared" si="18"/>
        <v>0</v>
      </c>
      <c r="E55" s="15">
        <f t="shared" si="18"/>
        <v>0</v>
      </c>
      <c r="F55" s="15">
        <f t="shared" si="18"/>
        <v>0</v>
      </c>
      <c r="G55" s="15">
        <f t="shared" si="18"/>
        <v>0</v>
      </c>
      <c r="H55" s="15">
        <f t="shared" si="18"/>
        <v>0</v>
      </c>
      <c r="I55" s="15">
        <f t="shared" si="18"/>
        <v>0</v>
      </c>
      <c r="J55" s="15">
        <f t="shared" si="18"/>
        <v>0</v>
      </c>
      <c r="K55" s="15">
        <f t="shared" si="18"/>
        <v>0</v>
      </c>
      <c r="L55" s="15">
        <f t="shared" si="18"/>
        <v>0</v>
      </c>
      <c r="M55" s="15">
        <f t="shared" si="18"/>
        <v>0</v>
      </c>
      <c r="N55" s="15">
        <f t="shared" si="18"/>
        <v>0</v>
      </c>
      <c r="P55" s="15">
        <f t="shared" si="19"/>
        <v>0</v>
      </c>
    </row>
    <row r="56" spans="1:16" ht="15" customHeight="1" x14ac:dyDescent="0.3">
      <c r="A56" s="25">
        <v>525</v>
      </c>
      <c r="B56" s="14" t="str">
        <f t="shared" si="17"/>
        <v>Credit Card Repayments</v>
      </c>
      <c r="C56" s="15">
        <f t="shared" si="18"/>
        <v>0</v>
      </c>
      <c r="D56" s="15">
        <f t="shared" si="18"/>
        <v>0</v>
      </c>
      <c r="E56" s="15">
        <f t="shared" si="18"/>
        <v>0</v>
      </c>
      <c r="F56" s="15">
        <f t="shared" si="18"/>
        <v>0</v>
      </c>
      <c r="G56" s="15">
        <f t="shared" si="18"/>
        <v>0</v>
      </c>
      <c r="H56" s="15">
        <f t="shared" si="18"/>
        <v>0</v>
      </c>
      <c r="I56" s="15">
        <f t="shared" si="18"/>
        <v>0</v>
      </c>
      <c r="J56" s="15">
        <f t="shared" si="18"/>
        <v>0</v>
      </c>
      <c r="K56" s="15">
        <f t="shared" si="18"/>
        <v>0</v>
      </c>
      <c r="L56" s="15">
        <f t="shared" si="18"/>
        <v>0</v>
      </c>
      <c r="M56" s="15">
        <f t="shared" si="18"/>
        <v>0</v>
      </c>
      <c r="N56" s="15">
        <f t="shared" si="18"/>
        <v>0</v>
      </c>
      <c r="P56" s="15">
        <f t="shared" si="19"/>
        <v>0</v>
      </c>
    </row>
    <row r="57" spans="1:16" ht="15" customHeight="1" x14ac:dyDescent="0.3">
      <c r="A57" s="25">
        <v>530</v>
      </c>
      <c r="B57" s="14" t="str">
        <f t="shared" si="17"/>
        <v>Bank Charges</v>
      </c>
      <c r="C57" s="15">
        <f t="shared" si="18"/>
        <v>0</v>
      </c>
      <c r="D57" s="15">
        <f t="shared" si="18"/>
        <v>0</v>
      </c>
      <c r="E57" s="15">
        <f t="shared" si="18"/>
        <v>0</v>
      </c>
      <c r="F57" s="15">
        <f t="shared" si="18"/>
        <v>0</v>
      </c>
      <c r="G57" s="15">
        <f t="shared" si="18"/>
        <v>0</v>
      </c>
      <c r="H57" s="15">
        <f t="shared" si="18"/>
        <v>0</v>
      </c>
      <c r="I57" s="15">
        <f t="shared" si="18"/>
        <v>0</v>
      </c>
      <c r="J57" s="15">
        <f t="shared" si="18"/>
        <v>0</v>
      </c>
      <c r="K57" s="15">
        <f t="shared" si="18"/>
        <v>0</v>
      </c>
      <c r="L57" s="15">
        <f t="shared" si="18"/>
        <v>0</v>
      </c>
      <c r="M57" s="15">
        <f t="shared" si="18"/>
        <v>0</v>
      </c>
      <c r="N57" s="15">
        <f t="shared" si="18"/>
        <v>0</v>
      </c>
      <c r="P57" s="15">
        <f t="shared" si="19"/>
        <v>0</v>
      </c>
    </row>
    <row r="58" spans="1:16" ht="15" customHeight="1" x14ac:dyDescent="0.3">
      <c r="A58" s="25">
        <v>535</v>
      </c>
      <c r="B58" s="14" t="str">
        <f t="shared" si="17"/>
        <v>Interest Paid</v>
      </c>
      <c r="C58" s="15">
        <f t="shared" si="18"/>
        <v>0</v>
      </c>
      <c r="D58" s="15">
        <f t="shared" si="18"/>
        <v>0</v>
      </c>
      <c r="E58" s="15">
        <f t="shared" si="18"/>
        <v>0</v>
      </c>
      <c r="F58" s="15">
        <f t="shared" si="18"/>
        <v>0</v>
      </c>
      <c r="G58" s="15">
        <f t="shared" si="18"/>
        <v>0</v>
      </c>
      <c r="H58" s="15">
        <f t="shared" si="18"/>
        <v>0</v>
      </c>
      <c r="I58" s="15">
        <f t="shared" si="18"/>
        <v>0</v>
      </c>
      <c r="J58" s="15">
        <f t="shared" si="18"/>
        <v>0</v>
      </c>
      <c r="K58" s="15">
        <f t="shared" si="18"/>
        <v>0</v>
      </c>
      <c r="L58" s="15">
        <f t="shared" si="18"/>
        <v>0</v>
      </c>
      <c r="M58" s="15">
        <f t="shared" si="18"/>
        <v>0</v>
      </c>
      <c r="N58" s="15">
        <f t="shared" si="18"/>
        <v>0</v>
      </c>
      <c r="P58" s="15">
        <f t="shared" si="19"/>
        <v>0</v>
      </c>
    </row>
    <row r="59" spans="1:16" ht="15" customHeight="1" x14ac:dyDescent="0.3">
      <c r="A59" s="25">
        <v>540</v>
      </c>
      <c r="B59" s="14" t="str">
        <f t="shared" si="17"/>
        <v>Cash Withdrawal Fees</v>
      </c>
      <c r="C59" s="15">
        <f t="shared" si="18"/>
        <v>0</v>
      </c>
      <c r="D59" s="15">
        <f t="shared" si="18"/>
        <v>0</v>
      </c>
      <c r="E59" s="15">
        <f t="shared" si="18"/>
        <v>0</v>
      </c>
      <c r="F59" s="15">
        <f t="shared" si="18"/>
        <v>0</v>
      </c>
      <c r="G59" s="15">
        <f t="shared" si="18"/>
        <v>0</v>
      </c>
      <c r="H59" s="15">
        <f t="shared" si="18"/>
        <v>0</v>
      </c>
      <c r="I59" s="15">
        <f t="shared" si="18"/>
        <v>0</v>
      </c>
      <c r="J59" s="15">
        <f t="shared" si="18"/>
        <v>0</v>
      </c>
      <c r="K59" s="15">
        <f t="shared" si="18"/>
        <v>0</v>
      </c>
      <c r="L59" s="15">
        <f t="shared" si="18"/>
        <v>0</v>
      </c>
      <c r="M59" s="15">
        <f t="shared" si="18"/>
        <v>0</v>
      </c>
      <c r="N59" s="15">
        <f t="shared" si="18"/>
        <v>0</v>
      </c>
      <c r="P59" s="15">
        <f t="shared" si="19"/>
        <v>0</v>
      </c>
    </row>
    <row r="60" spans="1:16" ht="15" customHeight="1" x14ac:dyDescent="0.3">
      <c r="A60" s="25">
        <v>590</v>
      </c>
      <c r="B60" s="14" t="str">
        <f t="shared" si="17"/>
        <v>Other Financing Costs</v>
      </c>
      <c r="C60" s="15">
        <f t="shared" si="18"/>
        <v>0</v>
      </c>
      <c r="D60" s="15">
        <f t="shared" si="18"/>
        <v>0</v>
      </c>
      <c r="E60" s="15">
        <f t="shared" si="18"/>
        <v>0</v>
      </c>
      <c r="F60" s="15">
        <f t="shared" si="18"/>
        <v>0</v>
      </c>
      <c r="G60" s="15">
        <f t="shared" si="18"/>
        <v>0</v>
      </c>
      <c r="H60" s="15">
        <f t="shared" si="18"/>
        <v>0</v>
      </c>
      <c r="I60" s="15">
        <f t="shared" si="18"/>
        <v>0</v>
      </c>
      <c r="J60" s="15">
        <f t="shared" si="18"/>
        <v>0</v>
      </c>
      <c r="K60" s="15">
        <f t="shared" si="18"/>
        <v>0</v>
      </c>
      <c r="L60" s="15">
        <f t="shared" si="18"/>
        <v>0</v>
      </c>
      <c r="M60" s="15">
        <f t="shared" si="18"/>
        <v>0</v>
      </c>
      <c r="N60" s="15">
        <f t="shared" si="18"/>
        <v>0</v>
      </c>
      <c r="P60" s="15">
        <f t="shared" si="19"/>
        <v>0</v>
      </c>
    </row>
    <row r="61" spans="1:16" s="10" customFormat="1" ht="13.9" x14ac:dyDescent="0.4">
      <c r="A61" s="9"/>
      <c r="B61" s="10" t="s">
        <v>102</v>
      </c>
      <c r="C61" s="11">
        <f ca="1">SUM(OFFSET(C$50,1,0,ROW($B$61)-ROW($B$50)-1,1))</f>
        <v>0</v>
      </c>
      <c r="D61" s="11">
        <f t="shared" ref="D61:P61" ca="1" si="20">SUM(OFFSET(D$50,1,0,ROW($B$61)-ROW($B$50)-1,1))</f>
        <v>0</v>
      </c>
      <c r="E61" s="11">
        <f t="shared" ca="1" si="20"/>
        <v>0</v>
      </c>
      <c r="F61" s="11">
        <f t="shared" ca="1" si="20"/>
        <v>0</v>
      </c>
      <c r="G61" s="11">
        <f t="shared" ca="1" si="20"/>
        <v>0</v>
      </c>
      <c r="H61" s="11">
        <f t="shared" ca="1" si="20"/>
        <v>0</v>
      </c>
      <c r="I61" s="11">
        <f t="shared" ca="1" si="20"/>
        <v>0</v>
      </c>
      <c r="J61" s="11">
        <f t="shared" ca="1" si="20"/>
        <v>0</v>
      </c>
      <c r="K61" s="11">
        <f t="shared" ca="1" si="20"/>
        <v>0</v>
      </c>
      <c r="L61" s="11">
        <f t="shared" ca="1" si="20"/>
        <v>0</v>
      </c>
      <c r="M61" s="11">
        <f t="shared" ca="1" si="20"/>
        <v>0</v>
      </c>
      <c r="N61" s="11">
        <f t="shared" ca="1" si="20"/>
        <v>0</v>
      </c>
      <c r="O61" s="3"/>
      <c r="P61" s="11">
        <f t="shared" ca="1" si="20"/>
        <v>0</v>
      </c>
    </row>
    <row r="62" spans="1:16" ht="15" customHeight="1" x14ac:dyDescent="0.3">
      <c r="A62" s="25">
        <v>601</v>
      </c>
      <c r="B62" s="14" t="str">
        <f t="shared" ref="B62:B69" si="21">IF(ISNA(VLOOKUP($A62,Accounts,2,0))=TRUE,"Does Not Exist",VLOOKUP($A62,Accounts,2,0))</f>
        <v>Property Rental Income</v>
      </c>
      <c r="C62" s="15">
        <f t="shared" ref="C62:N69" si="22">IF(ISBLANK($C$2)=TRUE,SUMPRODUCT((DocDate&gt;=DATE(YEAR(C$4),MONTH(C$4),1))*(DocDate&lt;=C$4)*(TrnAcc=$A62)*(TrnAmount)),SUMPRODUCT((DocDate&gt;=DATE(YEAR(C$4),MONTH(C$4),1))*(DocDate&lt;=C$4)*(TrnAcc=$A62)*(TrnSource=$C$2)*(TrnAmount)))</f>
        <v>0</v>
      </c>
      <c r="D62" s="15">
        <f t="shared" si="22"/>
        <v>0</v>
      </c>
      <c r="E62" s="15">
        <f t="shared" si="22"/>
        <v>0</v>
      </c>
      <c r="F62" s="15">
        <f t="shared" si="22"/>
        <v>0</v>
      </c>
      <c r="G62" s="15">
        <f t="shared" si="22"/>
        <v>0</v>
      </c>
      <c r="H62" s="15">
        <f t="shared" si="22"/>
        <v>0</v>
      </c>
      <c r="I62" s="15">
        <f t="shared" si="22"/>
        <v>0</v>
      </c>
      <c r="J62" s="15">
        <f t="shared" si="22"/>
        <v>0</v>
      </c>
      <c r="K62" s="15">
        <f t="shared" si="22"/>
        <v>0</v>
      </c>
      <c r="L62" s="15">
        <f t="shared" si="22"/>
        <v>0</v>
      </c>
      <c r="M62" s="15">
        <f t="shared" si="22"/>
        <v>0</v>
      </c>
      <c r="N62" s="15">
        <f t="shared" si="22"/>
        <v>0</v>
      </c>
      <c r="P62" s="15">
        <f t="shared" ref="P62:P69" si="23">IF(ISBLANK($P$1)=TRUE,IF(ISBLANK($P$2)=TRUE,SUM($C62:$N62),IF(ISBLANK($C$2)=TRUE,SUMPRODUCT((DocDate&gt;=DATE(YEAR($C$4),MONTH($C$4),1))*(DocDate&lt;=$P$2)*(TrnAcc=$A62)*(TrnAmount)),SUMPRODUCT((DocDate&gt;=DATE(YEAR($C$4),MONTH($C$4),1))*(DocDate&lt;=$P$2)*(TrnAcc=$A62)*(TrnSource=$C$2)*(TrnAmount)))),IF(ISBLANK($P$2)=TRUE,IF(ISBLANK($C$2)=TRUE,SUMPRODUCT((DocDate&gt;=$P$1)*(TrnAcc=$A62)*(TrnAmount)),SUMPRODUCT((DocDate&gt;=$P$1)*(TrnAcc=$A62)*(TrnSource=$C$2)*(TrnAmount))),IF(ISBLANK($C$2)=TRUE,SUMPRODUCT((DocDate&gt;=$P$1)*(DocDate&lt;=$P$2)*(TrnAcc=$A62)*(TrnAmount)),SUMPRODUCT((DocDate&gt;=$P$1)*(DocDate&lt;=$P$2)*(TrnAcc=$A62)*(TrnSource=$C$2)*(TrnAmount)))))</f>
        <v>0</v>
      </c>
    </row>
    <row r="63" spans="1:16" ht="15" customHeight="1" x14ac:dyDescent="0.3">
      <c r="A63" s="25">
        <v>605</v>
      </c>
      <c r="B63" s="14" t="str">
        <f t="shared" si="21"/>
        <v>Home Loan Repayments - Buy to Let</v>
      </c>
      <c r="C63" s="15">
        <f t="shared" si="22"/>
        <v>0</v>
      </c>
      <c r="D63" s="15">
        <f t="shared" si="22"/>
        <v>0</v>
      </c>
      <c r="E63" s="15">
        <f t="shared" si="22"/>
        <v>0</v>
      </c>
      <c r="F63" s="15">
        <f t="shared" si="22"/>
        <v>0</v>
      </c>
      <c r="G63" s="15">
        <f t="shared" si="22"/>
        <v>0</v>
      </c>
      <c r="H63" s="15">
        <f t="shared" si="22"/>
        <v>0</v>
      </c>
      <c r="I63" s="15">
        <f t="shared" si="22"/>
        <v>0</v>
      </c>
      <c r="J63" s="15">
        <f t="shared" si="22"/>
        <v>0</v>
      </c>
      <c r="K63" s="15">
        <f t="shared" si="22"/>
        <v>0</v>
      </c>
      <c r="L63" s="15">
        <f t="shared" si="22"/>
        <v>0</v>
      </c>
      <c r="M63" s="15">
        <f t="shared" si="22"/>
        <v>0</v>
      </c>
      <c r="N63" s="15">
        <f t="shared" si="22"/>
        <v>0</v>
      </c>
      <c r="P63" s="15">
        <f t="shared" si="23"/>
        <v>0</v>
      </c>
    </row>
    <row r="64" spans="1:16" ht="15" customHeight="1" x14ac:dyDescent="0.3">
      <c r="A64" s="25">
        <v>610</v>
      </c>
      <c r="B64" s="14" t="str">
        <f t="shared" si="21"/>
        <v>Investment - Retirement Savings</v>
      </c>
      <c r="C64" s="15">
        <f t="shared" si="22"/>
        <v>0</v>
      </c>
      <c r="D64" s="15">
        <f t="shared" si="22"/>
        <v>0</v>
      </c>
      <c r="E64" s="15">
        <f t="shared" si="22"/>
        <v>0</v>
      </c>
      <c r="F64" s="15">
        <f t="shared" si="22"/>
        <v>0</v>
      </c>
      <c r="G64" s="15">
        <f t="shared" si="22"/>
        <v>0</v>
      </c>
      <c r="H64" s="15">
        <f t="shared" si="22"/>
        <v>0</v>
      </c>
      <c r="I64" s="15">
        <f t="shared" si="22"/>
        <v>0</v>
      </c>
      <c r="J64" s="15">
        <f t="shared" si="22"/>
        <v>0</v>
      </c>
      <c r="K64" s="15">
        <f t="shared" si="22"/>
        <v>0</v>
      </c>
      <c r="L64" s="15">
        <f t="shared" si="22"/>
        <v>0</v>
      </c>
      <c r="M64" s="15">
        <f t="shared" si="22"/>
        <v>0</v>
      </c>
      <c r="N64" s="15">
        <f t="shared" si="22"/>
        <v>0</v>
      </c>
      <c r="P64" s="15">
        <f t="shared" si="23"/>
        <v>0</v>
      </c>
    </row>
    <row r="65" spans="1:16" ht="15" customHeight="1" x14ac:dyDescent="0.3">
      <c r="A65" s="25">
        <v>615</v>
      </c>
      <c r="B65" s="14" t="str">
        <f t="shared" si="21"/>
        <v>Investment - Shares</v>
      </c>
      <c r="C65" s="15">
        <f t="shared" si="22"/>
        <v>0</v>
      </c>
      <c r="D65" s="15">
        <f t="shared" si="22"/>
        <v>0</v>
      </c>
      <c r="E65" s="15">
        <f t="shared" si="22"/>
        <v>0</v>
      </c>
      <c r="F65" s="15">
        <f t="shared" si="22"/>
        <v>0</v>
      </c>
      <c r="G65" s="15">
        <f t="shared" si="22"/>
        <v>0</v>
      </c>
      <c r="H65" s="15">
        <f t="shared" si="22"/>
        <v>0</v>
      </c>
      <c r="I65" s="15">
        <f t="shared" si="22"/>
        <v>0</v>
      </c>
      <c r="J65" s="15">
        <f t="shared" si="22"/>
        <v>0</v>
      </c>
      <c r="K65" s="15">
        <f t="shared" si="22"/>
        <v>0</v>
      </c>
      <c r="L65" s="15">
        <f t="shared" si="22"/>
        <v>0</v>
      </c>
      <c r="M65" s="15">
        <f t="shared" si="22"/>
        <v>0</v>
      </c>
      <c r="N65" s="15">
        <f t="shared" si="22"/>
        <v>0</v>
      </c>
      <c r="P65" s="15">
        <f t="shared" si="23"/>
        <v>0</v>
      </c>
    </row>
    <row r="66" spans="1:16" ht="15" customHeight="1" x14ac:dyDescent="0.3">
      <c r="A66" s="25">
        <v>620</v>
      </c>
      <c r="B66" s="14" t="str">
        <f t="shared" si="21"/>
        <v>Investment - Money Market</v>
      </c>
      <c r="C66" s="15">
        <f t="shared" si="22"/>
        <v>0</v>
      </c>
      <c r="D66" s="15">
        <f t="shared" si="22"/>
        <v>0</v>
      </c>
      <c r="E66" s="15">
        <f t="shared" si="22"/>
        <v>0</v>
      </c>
      <c r="F66" s="15">
        <f t="shared" si="22"/>
        <v>0</v>
      </c>
      <c r="G66" s="15">
        <f t="shared" si="22"/>
        <v>0</v>
      </c>
      <c r="H66" s="15">
        <f t="shared" si="22"/>
        <v>0</v>
      </c>
      <c r="I66" s="15">
        <f t="shared" si="22"/>
        <v>0</v>
      </c>
      <c r="J66" s="15">
        <f t="shared" si="22"/>
        <v>0</v>
      </c>
      <c r="K66" s="15">
        <f t="shared" si="22"/>
        <v>0</v>
      </c>
      <c r="L66" s="15">
        <f t="shared" si="22"/>
        <v>0</v>
      </c>
      <c r="M66" s="15">
        <f t="shared" si="22"/>
        <v>0</v>
      </c>
      <c r="N66" s="15">
        <f t="shared" si="22"/>
        <v>0</v>
      </c>
      <c r="P66" s="15">
        <f t="shared" si="23"/>
        <v>0</v>
      </c>
    </row>
    <row r="67" spans="1:16" ht="15" customHeight="1" x14ac:dyDescent="0.3">
      <c r="A67" s="25">
        <v>625</v>
      </c>
      <c r="B67" s="14" t="str">
        <f t="shared" si="21"/>
        <v>Furniture &amp; Equipment</v>
      </c>
      <c r="C67" s="15">
        <f t="shared" si="22"/>
        <v>0</v>
      </c>
      <c r="D67" s="15">
        <f t="shared" si="22"/>
        <v>0</v>
      </c>
      <c r="E67" s="15">
        <f t="shared" si="22"/>
        <v>0</v>
      </c>
      <c r="F67" s="15">
        <f t="shared" si="22"/>
        <v>0</v>
      </c>
      <c r="G67" s="15">
        <f t="shared" si="22"/>
        <v>0</v>
      </c>
      <c r="H67" s="15">
        <f t="shared" si="22"/>
        <v>0</v>
      </c>
      <c r="I67" s="15">
        <f t="shared" si="22"/>
        <v>0</v>
      </c>
      <c r="J67" s="15">
        <f t="shared" si="22"/>
        <v>0</v>
      </c>
      <c r="K67" s="15">
        <f t="shared" si="22"/>
        <v>0</v>
      </c>
      <c r="L67" s="15">
        <f t="shared" si="22"/>
        <v>0</v>
      </c>
      <c r="M67" s="15">
        <f t="shared" si="22"/>
        <v>0</v>
      </c>
      <c r="N67" s="15">
        <f t="shared" si="22"/>
        <v>0</v>
      </c>
      <c r="P67" s="15">
        <f t="shared" si="23"/>
        <v>0</v>
      </c>
    </row>
    <row r="68" spans="1:16" ht="15" customHeight="1" x14ac:dyDescent="0.3">
      <c r="A68" s="25">
        <v>690</v>
      </c>
      <c r="B68" s="14" t="str">
        <f t="shared" si="21"/>
        <v>Other Assets</v>
      </c>
      <c r="C68" s="15">
        <f t="shared" si="22"/>
        <v>0</v>
      </c>
      <c r="D68" s="15">
        <f t="shared" si="22"/>
        <v>0</v>
      </c>
      <c r="E68" s="15">
        <f t="shared" si="22"/>
        <v>0</v>
      </c>
      <c r="F68" s="15">
        <f t="shared" si="22"/>
        <v>0</v>
      </c>
      <c r="G68" s="15">
        <f t="shared" si="22"/>
        <v>0</v>
      </c>
      <c r="H68" s="15">
        <f t="shared" si="22"/>
        <v>0</v>
      </c>
      <c r="I68" s="15">
        <f t="shared" si="22"/>
        <v>0</v>
      </c>
      <c r="J68" s="15">
        <f t="shared" si="22"/>
        <v>0</v>
      </c>
      <c r="K68" s="15">
        <f t="shared" si="22"/>
        <v>0</v>
      </c>
      <c r="L68" s="15">
        <f t="shared" si="22"/>
        <v>0</v>
      </c>
      <c r="M68" s="15">
        <f t="shared" si="22"/>
        <v>0</v>
      </c>
      <c r="N68" s="15">
        <f t="shared" si="22"/>
        <v>0</v>
      </c>
      <c r="P68" s="15">
        <f t="shared" si="23"/>
        <v>0</v>
      </c>
    </row>
    <row r="69" spans="1:16" ht="15" customHeight="1" x14ac:dyDescent="0.3">
      <c r="A69" s="25">
        <v>695</v>
      </c>
      <c r="B69" s="14" t="str">
        <f t="shared" si="21"/>
        <v>Other Investments</v>
      </c>
      <c r="C69" s="15">
        <f t="shared" si="22"/>
        <v>0</v>
      </c>
      <c r="D69" s="15">
        <f t="shared" si="22"/>
        <v>0</v>
      </c>
      <c r="E69" s="15">
        <f t="shared" si="22"/>
        <v>0</v>
      </c>
      <c r="F69" s="15">
        <f t="shared" si="22"/>
        <v>0</v>
      </c>
      <c r="G69" s="15">
        <f t="shared" si="22"/>
        <v>0</v>
      </c>
      <c r="H69" s="15">
        <f t="shared" si="22"/>
        <v>0</v>
      </c>
      <c r="I69" s="15">
        <f t="shared" si="22"/>
        <v>0</v>
      </c>
      <c r="J69" s="15">
        <f t="shared" si="22"/>
        <v>0</v>
      </c>
      <c r="K69" s="15">
        <f t="shared" si="22"/>
        <v>0</v>
      </c>
      <c r="L69" s="15">
        <f t="shared" si="22"/>
        <v>0</v>
      </c>
      <c r="M69" s="15">
        <f t="shared" si="22"/>
        <v>0</v>
      </c>
      <c r="N69" s="15">
        <f t="shared" si="22"/>
        <v>0</v>
      </c>
      <c r="P69" s="15">
        <f t="shared" si="23"/>
        <v>0</v>
      </c>
    </row>
    <row r="70" spans="1:16" s="10" customFormat="1" ht="13.9" x14ac:dyDescent="0.4">
      <c r="A70" s="9"/>
      <c r="B70" s="10" t="s">
        <v>103</v>
      </c>
      <c r="C70" s="11">
        <f ca="1">SUM(OFFSET(C$61,1,0,ROW($B$70)-ROW($B$61)-1,1))</f>
        <v>0</v>
      </c>
      <c r="D70" s="11">
        <f t="shared" ref="D70:P70" ca="1" si="24">SUM(OFFSET(D$61,1,0,ROW($B$70)-ROW($B$61)-1,1))</f>
        <v>0</v>
      </c>
      <c r="E70" s="11">
        <f t="shared" ca="1" si="24"/>
        <v>0</v>
      </c>
      <c r="F70" s="11">
        <f t="shared" ca="1" si="24"/>
        <v>0</v>
      </c>
      <c r="G70" s="11">
        <f t="shared" ca="1" si="24"/>
        <v>0</v>
      </c>
      <c r="H70" s="11">
        <f t="shared" ca="1" si="24"/>
        <v>0</v>
      </c>
      <c r="I70" s="11">
        <f t="shared" ca="1" si="24"/>
        <v>0</v>
      </c>
      <c r="J70" s="11">
        <f t="shared" ca="1" si="24"/>
        <v>0</v>
      </c>
      <c r="K70" s="11">
        <f t="shared" ca="1" si="24"/>
        <v>0</v>
      </c>
      <c r="L70" s="11">
        <f t="shared" ca="1" si="24"/>
        <v>0</v>
      </c>
      <c r="M70" s="11">
        <f t="shared" ca="1" si="24"/>
        <v>0</v>
      </c>
      <c r="N70" s="11">
        <f t="shared" ca="1" si="24"/>
        <v>0</v>
      </c>
      <c r="O70" s="3"/>
      <c r="P70" s="11">
        <f t="shared" ca="1" si="24"/>
        <v>0</v>
      </c>
    </row>
    <row r="71" spans="1:16" ht="15" customHeight="1" x14ac:dyDescent="0.3">
      <c r="A71" s="25">
        <v>701</v>
      </c>
      <c r="B71" s="14" t="str">
        <f>IF(ISNA(VLOOKUP($A71,Accounts,2,0))=TRUE,"Does Not Exist",VLOOKUP($A71,Accounts,2,0))</f>
        <v>Entertainment - Restaurants</v>
      </c>
      <c r="C71" s="15">
        <f t="shared" ref="C71:N75" si="25">IF(ISBLANK($C$2)=TRUE,SUMPRODUCT((DocDate&gt;=DATE(YEAR(C$4),MONTH(C$4),1))*(DocDate&lt;=C$4)*(TrnAcc=$A71)*(TrnAmount)),SUMPRODUCT((DocDate&gt;=DATE(YEAR(C$4),MONTH(C$4),1))*(DocDate&lt;=C$4)*(TrnAcc=$A71)*(TrnSource=$C$2)*(TrnAmount)))</f>
        <v>0</v>
      </c>
      <c r="D71" s="15">
        <f t="shared" si="25"/>
        <v>0</v>
      </c>
      <c r="E71" s="15">
        <f t="shared" si="25"/>
        <v>0</v>
      </c>
      <c r="F71" s="15">
        <f t="shared" si="25"/>
        <v>0</v>
      </c>
      <c r="G71" s="15">
        <f t="shared" si="25"/>
        <v>0</v>
      </c>
      <c r="H71" s="15">
        <f t="shared" si="25"/>
        <v>0</v>
      </c>
      <c r="I71" s="15">
        <f t="shared" si="25"/>
        <v>0</v>
      </c>
      <c r="J71" s="15">
        <f t="shared" si="25"/>
        <v>0</v>
      </c>
      <c r="K71" s="15">
        <f t="shared" si="25"/>
        <v>0</v>
      </c>
      <c r="L71" s="15">
        <f t="shared" si="25"/>
        <v>0</v>
      </c>
      <c r="M71" s="15">
        <f t="shared" si="25"/>
        <v>0</v>
      </c>
      <c r="N71" s="15">
        <f t="shared" si="25"/>
        <v>0</v>
      </c>
      <c r="P71" s="15">
        <f>IF(ISBLANK($P$1)=TRUE,IF(ISBLANK($P$2)=TRUE,SUM($C71:$N71),IF(ISBLANK($C$2)=TRUE,SUMPRODUCT((DocDate&gt;=DATE(YEAR($C$4),MONTH($C$4),1))*(DocDate&lt;=$P$2)*(TrnAcc=$A71)*(TrnAmount)),SUMPRODUCT((DocDate&gt;=DATE(YEAR($C$4),MONTH($C$4),1))*(DocDate&lt;=$P$2)*(TrnAcc=$A71)*(TrnSource=$C$2)*(TrnAmount)))),IF(ISBLANK($P$2)=TRUE,IF(ISBLANK($C$2)=TRUE,SUMPRODUCT((DocDate&gt;=$P$1)*(TrnAcc=$A71)*(TrnAmount)),SUMPRODUCT((DocDate&gt;=$P$1)*(TrnAcc=$A71)*(TrnSource=$C$2)*(TrnAmount))),IF(ISBLANK($C$2)=TRUE,SUMPRODUCT((DocDate&gt;=$P$1)*(DocDate&lt;=$P$2)*(TrnAcc=$A71)*(TrnAmount)),SUMPRODUCT((DocDate&gt;=$P$1)*(DocDate&lt;=$P$2)*(TrnAcc=$A71)*(TrnSource=$C$2)*(TrnAmount)))))</f>
        <v>0</v>
      </c>
    </row>
    <row r="72" spans="1:16" ht="15" customHeight="1" x14ac:dyDescent="0.3">
      <c r="A72" s="25">
        <v>705</v>
      </c>
      <c r="B72" s="14" t="str">
        <f>IF(ISNA(VLOOKUP($A72,Accounts,2,0))=TRUE,"Does Not Exist",VLOOKUP($A72,Accounts,2,0))</f>
        <v>Entertainment - Bars</v>
      </c>
      <c r="C72" s="15">
        <f t="shared" si="25"/>
        <v>0</v>
      </c>
      <c r="D72" s="15">
        <f t="shared" si="25"/>
        <v>0</v>
      </c>
      <c r="E72" s="15">
        <f t="shared" si="25"/>
        <v>0</v>
      </c>
      <c r="F72" s="15">
        <f t="shared" si="25"/>
        <v>0</v>
      </c>
      <c r="G72" s="15">
        <f t="shared" si="25"/>
        <v>0</v>
      </c>
      <c r="H72" s="15">
        <f t="shared" si="25"/>
        <v>0</v>
      </c>
      <c r="I72" s="15">
        <f t="shared" si="25"/>
        <v>0</v>
      </c>
      <c r="J72" s="15">
        <f t="shared" si="25"/>
        <v>0</v>
      </c>
      <c r="K72" s="15">
        <f t="shared" si="25"/>
        <v>0</v>
      </c>
      <c r="L72" s="15">
        <f t="shared" si="25"/>
        <v>0</v>
      </c>
      <c r="M72" s="15">
        <f t="shared" si="25"/>
        <v>0</v>
      </c>
      <c r="N72" s="15">
        <f t="shared" si="25"/>
        <v>0</v>
      </c>
      <c r="P72" s="15">
        <f>IF(ISBLANK($P$1)=TRUE,IF(ISBLANK($P$2)=TRUE,SUM($C72:$N72),IF(ISBLANK($C$2)=TRUE,SUMPRODUCT((DocDate&gt;=DATE(YEAR($C$4),MONTH($C$4),1))*(DocDate&lt;=$P$2)*(TrnAcc=$A72)*(TrnAmount)),SUMPRODUCT((DocDate&gt;=DATE(YEAR($C$4),MONTH($C$4),1))*(DocDate&lt;=$P$2)*(TrnAcc=$A72)*(TrnSource=$C$2)*(TrnAmount)))),IF(ISBLANK($P$2)=TRUE,IF(ISBLANK($C$2)=TRUE,SUMPRODUCT((DocDate&gt;=$P$1)*(TrnAcc=$A72)*(TrnAmount)),SUMPRODUCT((DocDate&gt;=$P$1)*(TrnAcc=$A72)*(TrnSource=$C$2)*(TrnAmount))),IF(ISBLANK($C$2)=TRUE,SUMPRODUCT((DocDate&gt;=$P$1)*(DocDate&lt;=$P$2)*(TrnAcc=$A72)*(TrnAmount)),SUMPRODUCT((DocDate&gt;=$P$1)*(DocDate&lt;=$P$2)*(TrnAcc=$A72)*(TrnSource=$C$2)*(TrnAmount)))))</f>
        <v>0</v>
      </c>
    </row>
    <row r="73" spans="1:16" ht="15" customHeight="1" x14ac:dyDescent="0.3">
      <c r="A73" s="25">
        <v>710</v>
      </c>
      <c r="B73" s="14" t="str">
        <f>IF(ISNA(VLOOKUP($A73,Accounts,2,0))=TRUE,"Does Not Exist",VLOOKUP($A73,Accounts,2,0))</f>
        <v>Entertainment - Other</v>
      </c>
      <c r="C73" s="15">
        <f t="shared" si="25"/>
        <v>0</v>
      </c>
      <c r="D73" s="15">
        <f t="shared" si="25"/>
        <v>0</v>
      </c>
      <c r="E73" s="15">
        <f t="shared" si="25"/>
        <v>0</v>
      </c>
      <c r="F73" s="15">
        <f t="shared" si="25"/>
        <v>0</v>
      </c>
      <c r="G73" s="15">
        <f t="shared" si="25"/>
        <v>0</v>
      </c>
      <c r="H73" s="15">
        <f t="shared" si="25"/>
        <v>0</v>
      </c>
      <c r="I73" s="15">
        <f t="shared" si="25"/>
        <v>0</v>
      </c>
      <c r="J73" s="15">
        <f t="shared" si="25"/>
        <v>0</v>
      </c>
      <c r="K73" s="15">
        <f t="shared" si="25"/>
        <v>0</v>
      </c>
      <c r="L73" s="15">
        <f t="shared" si="25"/>
        <v>0</v>
      </c>
      <c r="M73" s="15">
        <f t="shared" si="25"/>
        <v>0</v>
      </c>
      <c r="N73" s="15">
        <f t="shared" si="25"/>
        <v>0</v>
      </c>
      <c r="P73" s="15">
        <f>IF(ISBLANK($P$1)=TRUE,IF(ISBLANK($P$2)=TRUE,SUM($C73:$N73),IF(ISBLANK($C$2)=TRUE,SUMPRODUCT((DocDate&gt;=DATE(YEAR($C$4),MONTH($C$4),1))*(DocDate&lt;=$P$2)*(TrnAcc=$A73)*(TrnAmount)),SUMPRODUCT((DocDate&gt;=DATE(YEAR($C$4),MONTH($C$4),1))*(DocDate&lt;=$P$2)*(TrnAcc=$A73)*(TrnSource=$C$2)*(TrnAmount)))),IF(ISBLANK($P$2)=TRUE,IF(ISBLANK($C$2)=TRUE,SUMPRODUCT((DocDate&gt;=$P$1)*(TrnAcc=$A73)*(TrnAmount)),SUMPRODUCT((DocDate&gt;=$P$1)*(TrnAcc=$A73)*(TrnSource=$C$2)*(TrnAmount))),IF(ISBLANK($C$2)=TRUE,SUMPRODUCT((DocDate&gt;=$P$1)*(DocDate&lt;=$P$2)*(TrnAcc=$A73)*(TrnAmount)),SUMPRODUCT((DocDate&gt;=$P$1)*(DocDate&lt;=$P$2)*(TrnAcc=$A73)*(TrnSource=$C$2)*(TrnAmount)))))</f>
        <v>0</v>
      </c>
    </row>
    <row r="74" spans="1:16" ht="15" customHeight="1" x14ac:dyDescent="0.3">
      <c r="A74" s="25">
        <v>715</v>
      </c>
      <c r="B74" s="14" t="str">
        <f>IF(ISNA(VLOOKUP($A74,Accounts,2,0))=TRUE,"Does Not Exist",VLOOKUP($A74,Accounts,2,0))</f>
        <v>Travel &amp; Accommodation</v>
      </c>
      <c r="C74" s="15">
        <f t="shared" si="25"/>
        <v>0</v>
      </c>
      <c r="D74" s="15">
        <f t="shared" si="25"/>
        <v>0</v>
      </c>
      <c r="E74" s="15">
        <f t="shared" si="25"/>
        <v>0</v>
      </c>
      <c r="F74" s="15">
        <f t="shared" si="25"/>
        <v>0</v>
      </c>
      <c r="G74" s="15">
        <f t="shared" si="25"/>
        <v>0</v>
      </c>
      <c r="H74" s="15">
        <f t="shared" si="25"/>
        <v>0</v>
      </c>
      <c r="I74" s="15">
        <f t="shared" si="25"/>
        <v>0</v>
      </c>
      <c r="J74" s="15">
        <f t="shared" si="25"/>
        <v>0</v>
      </c>
      <c r="K74" s="15">
        <f t="shared" si="25"/>
        <v>0</v>
      </c>
      <c r="L74" s="15">
        <f t="shared" si="25"/>
        <v>0</v>
      </c>
      <c r="M74" s="15">
        <f t="shared" si="25"/>
        <v>0</v>
      </c>
      <c r="N74" s="15">
        <f t="shared" si="25"/>
        <v>0</v>
      </c>
      <c r="P74" s="15">
        <f>IF(ISBLANK($P$1)=TRUE,IF(ISBLANK($P$2)=TRUE,SUM($C74:$N74),IF(ISBLANK($C$2)=TRUE,SUMPRODUCT((DocDate&gt;=DATE(YEAR($C$4),MONTH($C$4),1))*(DocDate&lt;=$P$2)*(TrnAcc=$A74)*(TrnAmount)),SUMPRODUCT((DocDate&gt;=DATE(YEAR($C$4),MONTH($C$4),1))*(DocDate&lt;=$P$2)*(TrnAcc=$A74)*(TrnSource=$C$2)*(TrnAmount)))),IF(ISBLANK($P$2)=TRUE,IF(ISBLANK($C$2)=TRUE,SUMPRODUCT((DocDate&gt;=$P$1)*(TrnAcc=$A74)*(TrnAmount)),SUMPRODUCT((DocDate&gt;=$P$1)*(TrnAcc=$A74)*(TrnSource=$C$2)*(TrnAmount))),IF(ISBLANK($C$2)=TRUE,SUMPRODUCT((DocDate&gt;=$P$1)*(DocDate&lt;=$P$2)*(TrnAcc=$A74)*(TrnAmount)),SUMPRODUCT((DocDate&gt;=$P$1)*(DocDate&lt;=$P$2)*(TrnAcc=$A74)*(TrnSource=$C$2)*(TrnAmount)))))</f>
        <v>0</v>
      </c>
    </row>
    <row r="75" spans="1:16" ht="15" customHeight="1" x14ac:dyDescent="0.3">
      <c r="A75" s="25">
        <v>790</v>
      </c>
      <c r="B75" s="14" t="str">
        <f>IF(ISNA(VLOOKUP($A75,Accounts,2,0))=TRUE,"Does Not Exist",VLOOKUP($A75,Accounts,2,0))</f>
        <v>Other Expenses</v>
      </c>
      <c r="C75" s="15">
        <f t="shared" si="25"/>
        <v>0</v>
      </c>
      <c r="D75" s="15">
        <f t="shared" si="25"/>
        <v>0</v>
      </c>
      <c r="E75" s="15">
        <f t="shared" si="25"/>
        <v>0</v>
      </c>
      <c r="F75" s="15">
        <f t="shared" si="25"/>
        <v>0</v>
      </c>
      <c r="G75" s="15">
        <f t="shared" si="25"/>
        <v>0</v>
      </c>
      <c r="H75" s="15">
        <f t="shared" si="25"/>
        <v>0</v>
      </c>
      <c r="I75" s="15">
        <f t="shared" si="25"/>
        <v>0</v>
      </c>
      <c r="J75" s="15">
        <f t="shared" si="25"/>
        <v>0</v>
      </c>
      <c r="K75" s="15">
        <f t="shared" si="25"/>
        <v>0</v>
      </c>
      <c r="L75" s="15">
        <f t="shared" si="25"/>
        <v>0</v>
      </c>
      <c r="M75" s="15">
        <f t="shared" si="25"/>
        <v>0</v>
      </c>
      <c r="N75" s="15">
        <f t="shared" si="25"/>
        <v>0</v>
      </c>
      <c r="P75" s="15">
        <f>IF(ISBLANK($P$1)=TRUE,IF(ISBLANK($P$2)=TRUE,SUM($C75:$N75),IF(ISBLANK($C$2)=TRUE,SUMPRODUCT((DocDate&gt;=DATE(YEAR($C$4),MONTH($C$4),1))*(DocDate&lt;=$P$2)*(TrnAcc=$A75)*(TrnAmount)),SUMPRODUCT((DocDate&gt;=DATE(YEAR($C$4),MONTH($C$4),1))*(DocDate&lt;=$P$2)*(TrnAcc=$A75)*(TrnSource=$C$2)*(TrnAmount)))),IF(ISBLANK($P$2)=TRUE,IF(ISBLANK($C$2)=TRUE,SUMPRODUCT((DocDate&gt;=$P$1)*(TrnAcc=$A75)*(TrnAmount)),SUMPRODUCT((DocDate&gt;=$P$1)*(TrnAcc=$A75)*(TrnSource=$C$2)*(TrnAmount))),IF(ISBLANK($C$2)=TRUE,SUMPRODUCT((DocDate&gt;=$P$1)*(DocDate&lt;=$P$2)*(TrnAcc=$A75)*(TrnAmount)),SUMPRODUCT((DocDate&gt;=$P$1)*(DocDate&lt;=$P$2)*(TrnAcc=$A75)*(TrnSource=$C$2)*(TrnAmount)))))</f>
        <v>0</v>
      </c>
    </row>
    <row r="76" spans="1:16" s="10" customFormat="1" ht="13.9" x14ac:dyDescent="0.4">
      <c r="A76" s="9"/>
      <c r="B76" s="10" t="s">
        <v>81</v>
      </c>
      <c r="C76" s="11">
        <f ca="1">SUM(OFFSET(C$70,1,0,ROW($B$76)-ROW($B$70)-1,1))</f>
        <v>0</v>
      </c>
      <c r="D76" s="11">
        <f t="shared" ref="D76:P76" ca="1" si="26">SUM(OFFSET(D$70,1,0,ROW($B$76)-ROW($B$70)-1,1))</f>
        <v>0</v>
      </c>
      <c r="E76" s="11">
        <f t="shared" ca="1" si="26"/>
        <v>0</v>
      </c>
      <c r="F76" s="11">
        <f t="shared" ca="1" si="26"/>
        <v>0</v>
      </c>
      <c r="G76" s="11">
        <f t="shared" ca="1" si="26"/>
        <v>0</v>
      </c>
      <c r="H76" s="11">
        <f t="shared" ca="1" si="26"/>
        <v>0</v>
      </c>
      <c r="I76" s="11">
        <f t="shared" ca="1" si="26"/>
        <v>0</v>
      </c>
      <c r="J76" s="11">
        <f t="shared" ca="1" si="26"/>
        <v>0</v>
      </c>
      <c r="K76" s="11">
        <f t="shared" ca="1" si="26"/>
        <v>0</v>
      </c>
      <c r="L76" s="11">
        <f t="shared" ca="1" si="26"/>
        <v>0</v>
      </c>
      <c r="M76" s="11">
        <f t="shared" ca="1" si="26"/>
        <v>0</v>
      </c>
      <c r="N76" s="11">
        <f t="shared" ca="1" si="26"/>
        <v>0</v>
      </c>
      <c r="O76" s="3"/>
      <c r="P76" s="11">
        <f t="shared" ca="1" si="26"/>
        <v>0</v>
      </c>
    </row>
    <row r="77" spans="1:16" ht="15" customHeight="1" x14ac:dyDescent="0.3">
      <c r="A77" s="25">
        <v>999</v>
      </c>
      <c r="B77" s="14" t="str">
        <f>IF(ISNA(VLOOKUP($A77,Accounts,2,0))=TRUE,"Does Not Exist",VLOOKUP($A77,Accounts,2,0))</f>
        <v>Contra Account</v>
      </c>
      <c r="C77" s="15">
        <f t="shared" ref="C77:N77" si="27">IF(ISBLANK($C$2)=TRUE,SUMPRODUCT((DocDate&gt;=DATE(YEAR(C$4),MONTH(C$4),1))*(DocDate&lt;=C$4)*(TrnAcc=$A77)*(TrnAmount)),SUMPRODUCT((DocDate&gt;=DATE(YEAR(C$4),MONTH(C$4),1))*(DocDate&lt;=C$4)*(TrnAcc=$A77)*(TrnSource=$C$2)*(TrnAmount)))</f>
        <v>0</v>
      </c>
      <c r="D77" s="15">
        <f t="shared" si="27"/>
        <v>0</v>
      </c>
      <c r="E77" s="15">
        <f t="shared" si="27"/>
        <v>0</v>
      </c>
      <c r="F77" s="15">
        <f t="shared" si="27"/>
        <v>0</v>
      </c>
      <c r="G77" s="15">
        <f t="shared" si="27"/>
        <v>0</v>
      </c>
      <c r="H77" s="15">
        <f t="shared" si="27"/>
        <v>0</v>
      </c>
      <c r="I77" s="15">
        <f t="shared" si="27"/>
        <v>0</v>
      </c>
      <c r="J77" s="15">
        <f t="shared" si="27"/>
        <v>0</v>
      </c>
      <c r="K77" s="15">
        <f t="shared" si="27"/>
        <v>0</v>
      </c>
      <c r="L77" s="15">
        <f t="shared" si="27"/>
        <v>0</v>
      </c>
      <c r="M77" s="15">
        <f t="shared" si="27"/>
        <v>0</v>
      </c>
      <c r="N77" s="15">
        <f t="shared" si="27"/>
        <v>0</v>
      </c>
      <c r="P77" s="15">
        <f>IF(ISBLANK($P$1)=TRUE,IF(ISBLANK($P$2)=TRUE,SUM($C77:$N77),IF(ISBLANK($C$2)=TRUE,SUMPRODUCT((DocDate&gt;=DATE(YEAR($C$4),MONTH($C$4),1))*(DocDate&lt;=$P$2)*(TrnAcc=$A77)*(TrnAmount)),SUMPRODUCT((DocDate&gt;=DATE(YEAR($C$4),MONTH($C$4),1))*(DocDate&lt;=$P$2)*(TrnAcc=$A77)*(TrnSource=$C$2)*(TrnAmount)))),IF(ISBLANK($P$2)=TRUE,IF(ISBLANK($C$2)=TRUE,SUMPRODUCT((DocDate&gt;=$P$1)*(TrnAcc=$A77)*(TrnAmount)),SUMPRODUCT((DocDate&gt;=$P$1)*(TrnAcc=$A77)*(TrnSource=$C$2)*(TrnAmount))),IF(ISBLANK($C$2)=TRUE,SUMPRODUCT((DocDate&gt;=$P$1)*(DocDate&lt;=$P$2)*(TrnAcc=$A77)*(TrnAmount)),SUMPRODUCT((DocDate&gt;=$P$1)*(DocDate&lt;=$P$2)*(TrnAcc=$A77)*(TrnSource=$C$2)*(TrnAmount)))))</f>
        <v>0</v>
      </c>
    </row>
    <row r="79" spans="1:16" s="10" customFormat="1" ht="13.9" x14ac:dyDescent="0.4">
      <c r="A79" s="9"/>
      <c r="B79" s="10" t="s">
        <v>112</v>
      </c>
      <c r="C79" s="11">
        <f t="shared" ref="C79:N79" ca="1" si="28">SUM(C10,C17,C25,C50,C61,C70,C76,C77)</f>
        <v>0</v>
      </c>
      <c r="D79" s="11">
        <f t="shared" ca="1" si="28"/>
        <v>0</v>
      </c>
      <c r="E79" s="11">
        <f t="shared" ca="1" si="28"/>
        <v>0</v>
      </c>
      <c r="F79" s="11">
        <f t="shared" ca="1" si="28"/>
        <v>0</v>
      </c>
      <c r="G79" s="11">
        <f t="shared" ca="1" si="28"/>
        <v>0</v>
      </c>
      <c r="H79" s="11">
        <f t="shared" ca="1" si="28"/>
        <v>0</v>
      </c>
      <c r="I79" s="11">
        <f t="shared" ca="1" si="28"/>
        <v>0</v>
      </c>
      <c r="J79" s="11">
        <f t="shared" ca="1" si="28"/>
        <v>0</v>
      </c>
      <c r="K79" s="11">
        <f t="shared" ca="1" si="28"/>
        <v>0</v>
      </c>
      <c r="L79" s="11">
        <f t="shared" ca="1" si="28"/>
        <v>0</v>
      </c>
      <c r="M79" s="11">
        <f t="shared" ca="1" si="28"/>
        <v>0</v>
      </c>
      <c r="N79" s="11">
        <f t="shared" ca="1" si="28"/>
        <v>0</v>
      </c>
      <c r="O79" s="3"/>
      <c r="P79" s="11">
        <f ca="1">SUM(P10,P17,P25,P50,P61,P70,P76,P77)</f>
        <v>0</v>
      </c>
    </row>
    <row r="81" spans="1:16" s="26" customFormat="1" ht="15" customHeight="1" x14ac:dyDescent="0.35">
      <c r="A81" s="13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16"/>
      <c r="P81" s="27"/>
    </row>
    <row r="83" spans="1:16" s="26" customFormat="1" ht="15" customHeight="1" x14ac:dyDescent="0.35">
      <c r="A83" s="13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16"/>
      <c r="P83" s="27"/>
    </row>
  </sheetData>
  <phoneticPr fontId="2" type="noConversion"/>
  <conditionalFormatting sqref="A77:B77">
    <cfRule type="expression" dxfId="0" priority="1" stopIfTrue="1">
      <formula>AND(ISBLANK($C$2)=TRUE,SUM($C$77:$N$77)&lt;&gt;0)=TRUE</formula>
    </cfRule>
  </conditionalFormatting>
  <dataValidations count="3">
    <dataValidation type="list" allowBlank="1" showInputMessage="1" showErrorMessage="1" errorTitle="Invalid Source" error="Please select a valid source code from the list box or press the Delete key on the keyboard to include all transactions in the Cash Flow report." sqref="C2" xr:uid="{00000000-0002-0000-0400-000000000000}">
      <formula1>Sources</formula1>
    </dataValidation>
    <dataValidation type="date" operator="lessThanOrEqual" allowBlank="1" showInputMessage="1" showErrorMessage="1" errorTitle="Invalid Date" error="Please enter the date in accordance with the regional settings that are specified in your System Control Panel. The &quot;From&quot; date must also be before the &quot;To&quot; date." sqref="P1" xr:uid="{00000000-0002-0000-0400-000001000000}">
      <formula1>P2</formula1>
    </dataValidation>
    <dataValidation type="date" operator="greaterThanOrEqual" allowBlank="1" showInputMessage="1" showErrorMessage="1" errorTitle="Invalid Date" error="Please enter the date in accordance with the regional settings that are specified in your System Control Panel. The &quot;To&quot; date must also be after the &quot;From&quot; date." sqref="P2" xr:uid="{00000000-0002-0000-0400-000002000000}">
      <formula1>P1</formula1>
    </dataValidation>
  </dataValidations>
  <pageMargins left="0.74803149606299213" right="0.74803149606299213" top="0.78740157480314965" bottom="0.78740157480314965" header="0.51181102362204722" footer="0.51181102362204722"/>
  <pageSetup paperSize="9" scale="55" fitToHeight="0" orientation="landscape" r:id="rId1"/>
  <headerFooter alignWithMargins="0">
    <oddFooter>Page &amp;P of &amp;N</oddFooter>
  </headerFooter>
  <rowBreaks count="1" manualBreakCount="1">
    <brk id="50" max="16383" man="1"/>
  </rowBreaks>
  <ignoredErrors>
    <ignoredError sqref="C10:P10 C25:P25 C50:P50 C61:P61 C70:P70 C76:P7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Sources</vt:lpstr>
      <vt:lpstr>Accounts</vt:lpstr>
      <vt:lpstr>Transactions</vt:lpstr>
      <vt:lpstr>Report</vt:lpstr>
      <vt:lpstr>AccNo</vt:lpstr>
      <vt:lpstr>Accounts</vt:lpstr>
      <vt:lpstr>DocDate</vt:lpstr>
      <vt:lpstr>PayDate</vt:lpstr>
      <vt:lpstr>Report!Print_Titles</vt:lpstr>
      <vt:lpstr>SourceAll</vt:lpstr>
      <vt:lpstr>Sources</vt:lpstr>
      <vt:lpstr>TrnAcc</vt:lpstr>
      <vt:lpstr>TrnAmount</vt:lpstr>
      <vt:lpstr>TrnSource</vt:lpstr>
    </vt:vector>
  </TitlesOfParts>
  <Company>BDS Accountants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BDS Tools</dc:title>
  <dc:subject>BDS Tools</dc:subject>
  <dc:creator>Excel Skills</dc:creator>
  <cp:keywords>BDS Tools; personal finance template, personal income, personal expenses, household income, personal cash flow</cp:keywords>
  <dc:description>BDS Tools to help with managing your business</dc:description>
  <cp:lastModifiedBy>Peter</cp:lastModifiedBy>
  <cp:lastPrinted>2010-08-09T14:20:48Z</cp:lastPrinted>
  <dcterms:created xsi:type="dcterms:W3CDTF">2010-02-25T13:18:44Z</dcterms:created>
  <dcterms:modified xsi:type="dcterms:W3CDTF">2020-04-27T03:56:26Z</dcterms:modified>
  <cp:category>BDS Tools; Version 2.0</cp:category>
  <cp:contentStatus>Published</cp:contentStatus>
  <cp:version>1</cp:version>
</cp:coreProperties>
</file>