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laytons Admin Folder\Excel Skills Templates\"/>
    </mc:Choice>
  </mc:AlternateContent>
  <xr:revisionPtr revIDLastSave="0" documentId="13_ncr:1_{23FAB5A8-02B0-4117-8DFF-6E74286D62DF}" xr6:coauthVersionLast="45" xr6:coauthVersionMax="45" xr10:uidLastSave="{00000000-0000-0000-0000-000000000000}"/>
  <bookViews>
    <workbookView xWindow="40920" yWindow="-120" windowWidth="29040" windowHeight="15840" activeTab="1" xr2:uid="{00000000-000D-0000-FFFF-FFFF00000000}"/>
  </bookViews>
  <sheets>
    <sheet name="Set-up" sheetId="8" r:id="rId1"/>
    <sheet name="Data" sheetId="1" r:id="rId2"/>
    <sheet name="Cashbook" sheetId="5" r:id="rId3"/>
    <sheet name="Recon" sheetId="2" r:id="rId4"/>
  </sheets>
  <definedNames>
    <definedName name="_xlnm._FilterDatabase" localSheetId="1" hidden="1">Data!$A$4:$J$9</definedName>
    <definedName name="Account">Cashbook[[#Data],[Account Number]]</definedName>
    <definedName name="AccountNo">OFFSET('Cashbook'!$A$5,1,0,ROW('Cashbook'!$A$36)-ROW('Cashbook'!$A$5)-1,2)</definedName>
    <definedName name="Amount">Cashbook[[#Data],[Inclusive Amount]]</definedName>
    <definedName name="AmountExcl">Cashbook[[#Data],[Exclusive Amount]]</definedName>
    <definedName name="AmountTax">Cashbook[[#Data],[GST Amount]]</definedName>
    <definedName name="BalDate">Cashbook[[#Data],[Cashbook Balance Date]]</definedName>
    <definedName name="BankCode">Cashbook[[#Data],[Bank Code]]</definedName>
    <definedName name="Banks">'Set-up'!$A$10:$A$13</definedName>
    <definedName name="BanksAll">'Set-up'!$A$10:$B$13</definedName>
    <definedName name="ErrorCode">Cashbook[[#Data],[Error Code]]</definedName>
    <definedName name="FirstDay">DATE(YEAR(Recon!$B$5),MONTH(Recon!$B$5),1)</definedName>
    <definedName name="LastDay">Recon!$B$5</definedName>
    <definedName name="PayDate">Cashbook[[#Data],[Transaction Date]]</definedName>
    <definedName name="_xlnm.Print_Titles" localSheetId="1">Data!$1:$4</definedName>
    <definedName name="StateDate">Cashbook[[#Data],[Statement Date]]</definedName>
    <definedName name="Transactions">Cashbook[#Data]</definedName>
    <definedName name="Type">Cashbook[[#Data],[Type]]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O5" i="1" l="1"/>
  <c r="O6" i="1"/>
  <c r="O7" i="1"/>
  <c r="O8" i="1"/>
  <c r="O9" i="1"/>
  <c r="B22" i="2"/>
  <c r="B21" i="2"/>
  <c r="B16" i="2"/>
  <c r="B15" i="2"/>
  <c r="B12" i="2"/>
  <c r="B11" i="2"/>
  <c r="B10" i="2"/>
  <c r="B45" i="5"/>
  <c r="B44" i="5"/>
  <c r="B43" i="5"/>
  <c r="B42" i="5"/>
  <c r="A45" i="5"/>
  <c r="A44" i="5"/>
  <c r="A43" i="5"/>
  <c r="A42" i="5"/>
  <c r="A3" i="5"/>
  <c r="C5" i="5"/>
  <c r="C43" i="5" l="1"/>
  <c r="C44" i="5"/>
  <c r="C45" i="5"/>
  <c r="C42" i="5"/>
  <c r="C38" i="5"/>
  <c r="L5" i="1"/>
  <c r="M5" i="1" s="1"/>
  <c r="L6" i="1"/>
  <c r="M6" i="1" s="1"/>
  <c r="L7" i="1"/>
  <c r="M7" i="1" s="1"/>
  <c r="L8" i="1"/>
  <c r="M8" i="1" s="1"/>
  <c r="L9" i="1"/>
  <c r="M9" i="1" s="1"/>
  <c r="K5" i="1"/>
  <c r="K6" i="1"/>
  <c r="K7" i="1"/>
  <c r="K8" i="1"/>
  <c r="K9" i="1"/>
  <c r="A1" i="2"/>
  <c r="A1" i="5"/>
  <c r="A1" i="1"/>
  <c r="C35" i="5" l="1"/>
  <c r="C34" i="5"/>
  <c r="C6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7" i="5"/>
  <c r="C8" i="5"/>
  <c r="C9" i="5"/>
  <c r="C10" i="5"/>
  <c r="C11" i="5"/>
  <c r="C12" i="5"/>
  <c r="C13" i="5"/>
  <c r="C14" i="5"/>
  <c r="D5" i="5"/>
  <c r="E5" i="5" s="1"/>
  <c r="F5" i="5" s="1"/>
  <c r="G5" i="5" s="1"/>
  <c r="H5" i="5" s="1"/>
  <c r="I5" i="5" s="1"/>
  <c r="J5" i="5" s="1"/>
  <c r="K5" i="5" s="1"/>
  <c r="L5" i="5" s="1"/>
  <c r="M5" i="5" s="1"/>
  <c r="N5" i="5" s="1"/>
  <c r="O38" i="5"/>
  <c r="B19" i="2"/>
  <c r="B23" i="2" s="1"/>
  <c r="B27" i="2" s="1"/>
  <c r="C27" i="2" s="1"/>
  <c r="B8" i="2"/>
  <c r="C36" i="5" l="1"/>
  <c r="C40" i="5" s="1"/>
  <c r="D38" i="5" s="1"/>
  <c r="N35" i="5"/>
  <c r="N45" i="5"/>
  <c r="O45" i="5" s="1"/>
  <c r="N44" i="5"/>
  <c r="O44" i="5" s="1"/>
  <c r="N43" i="5"/>
  <c r="O43" i="5" s="1"/>
  <c r="N42" i="5"/>
  <c r="O42" i="5" s="1"/>
  <c r="M35" i="5"/>
  <c r="M45" i="5"/>
  <c r="M44" i="5"/>
  <c r="M43" i="5"/>
  <c r="M42" i="5"/>
  <c r="L35" i="5"/>
  <c r="L45" i="5"/>
  <c r="L44" i="5"/>
  <c r="L43" i="5"/>
  <c r="L42" i="5"/>
  <c r="K35" i="5"/>
  <c r="K45" i="5"/>
  <c r="K44" i="5"/>
  <c r="K43" i="5"/>
  <c r="K42" i="5"/>
  <c r="J35" i="5"/>
  <c r="J45" i="5"/>
  <c r="J44" i="5"/>
  <c r="J43" i="5"/>
  <c r="J42" i="5"/>
  <c r="I35" i="5"/>
  <c r="I45" i="5"/>
  <c r="I44" i="5"/>
  <c r="I43" i="5"/>
  <c r="I42" i="5"/>
  <c r="H35" i="5"/>
  <c r="H45" i="5"/>
  <c r="H44" i="5"/>
  <c r="H43" i="5"/>
  <c r="H42" i="5"/>
  <c r="G35" i="5"/>
  <c r="G45" i="5"/>
  <c r="G44" i="5"/>
  <c r="G43" i="5"/>
  <c r="G42" i="5"/>
  <c r="F35" i="5"/>
  <c r="F45" i="5"/>
  <c r="F44" i="5"/>
  <c r="F43" i="5"/>
  <c r="F42" i="5"/>
  <c r="E35" i="5"/>
  <c r="E45" i="5"/>
  <c r="E44" i="5"/>
  <c r="E43" i="5"/>
  <c r="E42" i="5"/>
  <c r="D35" i="5"/>
  <c r="D45" i="5"/>
  <c r="D44" i="5"/>
  <c r="D43" i="5"/>
  <c r="D42" i="5"/>
  <c r="N34" i="5"/>
  <c r="M34" i="5"/>
  <c r="L34" i="5"/>
  <c r="K34" i="5"/>
  <c r="J34" i="5"/>
  <c r="I34" i="5"/>
  <c r="H34" i="5"/>
  <c r="G34" i="5"/>
  <c r="F34" i="5"/>
  <c r="E34" i="5"/>
  <c r="D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D33" i="5"/>
  <c r="D32" i="5"/>
  <c r="D31" i="5"/>
  <c r="D30" i="5"/>
  <c r="D29" i="5"/>
  <c r="D28" i="5"/>
  <c r="D27" i="5"/>
  <c r="D26" i="5"/>
  <c r="D25" i="5"/>
  <c r="D24" i="5"/>
  <c r="O24" i="5" s="1"/>
  <c r="D23" i="5"/>
  <c r="O23" i="5" s="1"/>
  <c r="D22" i="5"/>
  <c r="D21" i="5"/>
  <c r="D20" i="5"/>
  <c r="O20" i="5" s="1"/>
  <c r="D19" i="5"/>
  <c r="D18" i="5"/>
  <c r="O18" i="5" s="1"/>
  <c r="D17" i="5"/>
  <c r="D16" i="5"/>
  <c r="D15" i="5"/>
  <c r="O15" i="5" s="1"/>
  <c r="D14" i="5"/>
  <c r="D13" i="5"/>
  <c r="D12" i="5"/>
  <c r="O12" i="5" s="1"/>
  <c r="D11" i="5"/>
  <c r="D10" i="5"/>
  <c r="D9" i="5"/>
  <c r="O9" i="5" s="1"/>
  <c r="D8" i="5"/>
  <c r="O8" i="5" s="1"/>
  <c r="D7" i="5"/>
  <c r="O7" i="5" s="1"/>
  <c r="D6" i="5"/>
  <c r="O10" i="5" l="1"/>
  <c r="O11" i="5"/>
  <c r="O31" i="5"/>
  <c r="O21" i="5"/>
  <c r="O26" i="5"/>
  <c r="O28" i="5"/>
  <c r="O33" i="5"/>
  <c r="O13" i="5"/>
  <c r="O14" i="5"/>
  <c r="O25" i="5"/>
  <c r="O27" i="5"/>
  <c r="O16" i="5"/>
  <c r="O29" i="5"/>
  <c r="O30" i="5"/>
  <c r="O22" i="5"/>
  <c r="O19" i="5"/>
  <c r="O35" i="5"/>
  <c r="O17" i="5"/>
  <c r="O32" i="5"/>
  <c r="E36" i="5"/>
  <c r="F36" i="5"/>
  <c r="G36" i="5"/>
  <c r="H36" i="5"/>
  <c r="I36" i="5"/>
  <c r="J36" i="5"/>
  <c r="K36" i="5"/>
  <c r="L36" i="5"/>
  <c r="M36" i="5"/>
  <c r="O34" i="5"/>
  <c r="N36" i="5"/>
  <c r="O6" i="5"/>
  <c r="D36" i="5"/>
  <c r="D40" i="5" s="1"/>
  <c r="E38" i="5" s="1"/>
  <c r="E40" i="5" s="1"/>
  <c r="F38" i="5" s="1"/>
  <c r="F40" i="5" l="1"/>
  <c r="G38" i="5" s="1"/>
  <c r="G40" i="5" s="1"/>
  <c r="H38" i="5" s="1"/>
  <c r="H40" i="5" s="1"/>
  <c r="I38" i="5" s="1"/>
  <c r="I40" i="5" s="1"/>
  <c r="J38" i="5" s="1"/>
  <c r="J40" i="5" s="1"/>
  <c r="K38" i="5" s="1"/>
  <c r="K40" i="5" s="1"/>
  <c r="L38" i="5" s="1"/>
  <c r="L40" i="5" s="1"/>
  <c r="M38" i="5" s="1"/>
  <c r="M40" i="5" s="1"/>
  <c r="N38" i="5" s="1"/>
  <c r="N40" i="5" s="1"/>
  <c r="O36" i="5"/>
  <c r="O40" i="5" s="1"/>
</calcChain>
</file>

<file path=xl/sharedStrings.xml><?xml version="1.0" encoding="utf-8"?>
<sst xmlns="http://schemas.openxmlformats.org/spreadsheetml/2006/main" count="175" uniqueCount="137">
  <si>
    <t>Transaction Date</t>
  </si>
  <si>
    <t>Reference</t>
  </si>
  <si>
    <t>Description</t>
  </si>
  <si>
    <t>O/B</t>
  </si>
  <si>
    <t>D</t>
  </si>
  <si>
    <t>Bank Reconciliation</t>
  </si>
  <si>
    <t>Reconciliation Date</t>
  </si>
  <si>
    <t>Opening Bank Statement Balance</t>
  </si>
  <si>
    <t>Opening Balances</t>
  </si>
  <si>
    <t>Outstanding Items:</t>
  </si>
  <si>
    <t>Withdrawals</t>
  </si>
  <si>
    <t>Deposits</t>
  </si>
  <si>
    <t>Cashbook Balance</t>
  </si>
  <si>
    <t>Current Month Transactions</t>
  </si>
  <si>
    <t>Closing Balances</t>
  </si>
  <si>
    <t>Actual Bank Statement Balance</t>
  </si>
  <si>
    <t>Unreconciled Difference</t>
  </si>
  <si>
    <t>Statement Date</t>
  </si>
  <si>
    <t>Calculated Bank Statement Balance</t>
  </si>
  <si>
    <t>W</t>
  </si>
  <si>
    <t>Postage</t>
  </si>
  <si>
    <t>Insurance</t>
  </si>
  <si>
    <t>Stationery</t>
  </si>
  <si>
    <t>© www.excel-skills.com</t>
  </si>
  <si>
    <t>Account Number</t>
  </si>
  <si>
    <t>Account Description</t>
  </si>
  <si>
    <t>Start Date</t>
  </si>
  <si>
    <t>IS-100</t>
  </si>
  <si>
    <t>Opening Balance</t>
  </si>
  <si>
    <t>IS-380</t>
  </si>
  <si>
    <t>IS-340</t>
  </si>
  <si>
    <t>IS-325</t>
  </si>
  <si>
    <t>IS-305</t>
  </si>
  <si>
    <t>IS-315</t>
  </si>
  <si>
    <t>IS-365</t>
  </si>
  <si>
    <t>BS-700</t>
  </si>
  <si>
    <t>IS-500</t>
  </si>
  <si>
    <t>IS-350</t>
  </si>
  <si>
    <t>BS-600</t>
  </si>
  <si>
    <t>IS-375</t>
  </si>
  <si>
    <t>IS-390</t>
  </si>
  <si>
    <t>BS-100</t>
  </si>
  <si>
    <t>IS-345</t>
  </si>
  <si>
    <t>IS-395</t>
  </si>
  <si>
    <t>IS-385</t>
  </si>
  <si>
    <t>IS-200</t>
  </si>
  <si>
    <t>BS-200</t>
  </si>
  <si>
    <t>BS-800</t>
  </si>
  <si>
    <t>IS-310</t>
  </si>
  <si>
    <t>IS-320</t>
  </si>
  <si>
    <t>IS-330</t>
  </si>
  <si>
    <t>IS-335</t>
  </si>
  <si>
    <t>IS-355</t>
  </si>
  <si>
    <t>IS-360</t>
  </si>
  <si>
    <t>IS-370</t>
  </si>
  <si>
    <t>IS-600</t>
  </si>
  <si>
    <t>IS-700</t>
  </si>
  <si>
    <t>Fixed Assets</t>
  </si>
  <si>
    <t>Investments</t>
  </si>
  <si>
    <t>Long Term Liabilities</t>
  </si>
  <si>
    <t>Share Capital</t>
  </si>
  <si>
    <t>Income from Services</t>
  </si>
  <si>
    <t>Other Income</t>
  </si>
  <si>
    <t>Accounting Fees</t>
  </si>
  <si>
    <t>Advertising &amp; Marketing</t>
  </si>
  <si>
    <t>Bank Charges</t>
  </si>
  <si>
    <t>Commission</t>
  </si>
  <si>
    <t>Computer Expenses</t>
  </si>
  <si>
    <t>Consumables &amp; Cleaning</t>
  </si>
  <si>
    <t>Entertainment</t>
  </si>
  <si>
    <t>Office Expenses</t>
  </si>
  <si>
    <t>Office Rent</t>
  </si>
  <si>
    <t>Professional &amp; Legal Fees</t>
  </si>
  <si>
    <t>Salaries &amp; Wages</t>
  </si>
  <si>
    <t>Subscriptions &amp; Memberships</t>
  </si>
  <si>
    <t>Telephone &amp; Internet</t>
  </si>
  <si>
    <t>Training</t>
  </si>
  <si>
    <t>Travelling &amp; Accommodation</t>
  </si>
  <si>
    <t>Utilities</t>
  </si>
  <si>
    <t>Interest Paid</t>
  </si>
  <si>
    <t>Taxation</t>
  </si>
  <si>
    <t>Other Expenses</t>
  </si>
  <si>
    <t>Total</t>
  </si>
  <si>
    <t>All</t>
  </si>
  <si>
    <t>Closing Balance</t>
  </si>
  <si>
    <t>Cashbook Total</t>
  </si>
  <si>
    <t>Petty Cash</t>
  </si>
  <si>
    <t>Customer / Supplier</t>
  </si>
  <si>
    <t>Opening</t>
  </si>
  <si>
    <t>Acc No</t>
  </si>
  <si>
    <t>Cashbook Template</t>
  </si>
  <si>
    <t>Set-up</t>
  </si>
  <si>
    <t>Business Name</t>
  </si>
  <si>
    <t>Sales Tax Percentage</t>
  </si>
  <si>
    <t>Bank Codes</t>
  </si>
  <si>
    <t>Code</t>
  </si>
  <si>
    <t>B1</t>
  </si>
  <si>
    <t>B1 Bank Account</t>
  </si>
  <si>
    <t>B2</t>
  </si>
  <si>
    <t>B2 Bank Account</t>
  </si>
  <si>
    <t>B3</t>
  </si>
  <si>
    <t>B3 Bank Account</t>
  </si>
  <si>
    <t>PC</t>
  </si>
  <si>
    <t>Input Error Codes (Data sheet)</t>
  </si>
  <si>
    <t>Reason</t>
  </si>
  <si>
    <t>E1</t>
  </si>
  <si>
    <t>Statement date in column J is before the transaction date in column B</t>
  </si>
  <si>
    <t>E2</t>
  </si>
  <si>
    <t>Transaction type in column B is not valid</t>
  </si>
  <si>
    <t>E3</t>
  </si>
  <si>
    <t>Inclusive amount in column F is negative</t>
  </si>
  <si>
    <t>E4</t>
  </si>
  <si>
    <t>Account number in column I is invalid</t>
  </si>
  <si>
    <t>E5</t>
  </si>
  <si>
    <t>Bank code in column H is invalid</t>
  </si>
  <si>
    <t>Type</t>
  </si>
  <si>
    <t>Cashbook Transactions</t>
  </si>
  <si>
    <t>Inclusive Amount</t>
  </si>
  <si>
    <t>Tax Code</t>
  </si>
  <si>
    <t>Bank Code</t>
  </si>
  <si>
    <t>Exclusive Amount</t>
  </si>
  <si>
    <t>Cashbook Balance Date</t>
  </si>
  <si>
    <t>Error Code</t>
  </si>
  <si>
    <t>E</t>
  </si>
  <si>
    <t>Monthly Cashbook Report</t>
  </si>
  <si>
    <t>Bank Account</t>
  </si>
  <si>
    <t>BS-399</t>
  </si>
  <si>
    <t>Cash Transfer Control</t>
  </si>
  <si>
    <t>Report Type</t>
  </si>
  <si>
    <t>Opening Petty Cash Balance</t>
  </si>
  <si>
    <t>A</t>
  </si>
  <si>
    <t>Example</t>
  </si>
  <si>
    <t>IN9999</t>
  </si>
  <si>
    <t>Transaction example</t>
  </si>
  <si>
    <t>Example Company Ltd</t>
  </si>
  <si>
    <t>GST Amount</t>
  </si>
  <si>
    <t>GST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</si>
</sst>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(* #,##0.00_);_(* \(#,##0.00\);_(* &quot;-&quot;??_);_(@_)"/>
    <numFmt numFmtId="166" formatCode="mmm\-yyyy"/>
    <numFmt numFmtId="167" formatCode="0.0%"/>
  </numFmts>
  <fonts count="32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Arial"/>
      <family val="2"/>
    </font>
    <font>
      <i/>
      <sz val="10"/>
      <name val="Arial"/>
      <family val="2"/>
    </font>
    <font>
      <b/>
      <u/>
      <sz val="11"/>
      <color indexed="17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i/>
      <sz val="9.5"/>
      <name val="Arial"/>
      <family val="2"/>
    </font>
    <font>
      <sz val="9.5"/>
      <color indexed="9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b/>
      <sz val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1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9" fontId="29" fillId="0" borderId="0" applyFont="0" applyFill="0" applyBorder="0" applyAlignment="0" applyProtection="0"/>
  </cellStyleXfs>
  <cellXfs count="70">
    <xf numFmtId="0" fontId="0" fillId="0" borderId="0" xfId="0"/>
    <xf numFmtId="0" fontId="26" fillId="0" borderId="0" xfId="0" applyFont="1" applyAlignment="1" applyProtection="1">
      <alignment horizontal="center"/>
      <protection hidden="1"/>
    </xf>
    <xf numFmtId="0" fontId="26" fillId="0" borderId="0" xfId="0" applyFont="1" applyProtection="1">
      <protection hidden="1"/>
    </xf>
    <xf numFmtId="0" fontId="26" fillId="0" borderId="0" xfId="28" applyNumberFormat="1" applyFont="1" applyAlignment="1" applyProtection="1">
      <alignment horizontal="center"/>
      <protection hidden="1"/>
    </xf>
    <xf numFmtId="14" fontId="23" fillId="0" borderId="0" xfId="0" applyNumberFormat="1" applyFont="1" applyAlignment="1" applyProtection="1">
      <alignment horizontal="left"/>
      <protection hidden="1"/>
    </xf>
    <xf numFmtId="14" fontId="28" fillId="0" borderId="0" xfId="0" applyNumberFormat="1" applyFont="1" applyAlignment="1" applyProtection="1">
      <alignment horizontal="left"/>
      <protection hidden="1"/>
    </xf>
    <xf numFmtId="164" fontId="27" fillId="0" borderId="0" xfId="28" applyFont="1" applyProtection="1">
      <protection hidden="1"/>
    </xf>
    <xf numFmtId="0" fontId="27" fillId="0" borderId="0" xfId="28" applyNumberFormat="1" applyFont="1" applyAlignment="1" applyProtection="1">
      <alignment horizontal="center"/>
      <protection hidden="1"/>
    </xf>
    <xf numFmtId="0" fontId="23" fillId="0" borderId="0" xfId="0" applyNumberFormat="1" applyFont="1" applyAlignment="1" applyProtection="1">
      <alignment horizontal="left"/>
      <protection hidden="1"/>
    </xf>
    <xf numFmtId="0" fontId="25" fillId="0" borderId="0" xfId="0" applyNumberFormat="1" applyFont="1" applyAlignment="1" applyProtection="1">
      <alignment horizontal="left"/>
      <protection hidden="1"/>
    </xf>
    <xf numFmtId="0" fontId="25" fillId="0" borderId="0" xfId="0" applyNumberFormat="1" applyFont="1" applyProtection="1">
      <protection hidden="1"/>
    </xf>
    <xf numFmtId="165" fontId="25" fillId="0" borderId="0" xfId="28" applyNumberFormat="1" applyFont="1" applyProtection="1">
      <protection hidden="1"/>
    </xf>
    <xf numFmtId="165" fontId="25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0" fontId="2" fillId="0" borderId="0" xfId="0" applyFont="1" applyProtection="1">
      <protection hidden="1"/>
    </xf>
    <xf numFmtId="165" fontId="2" fillId="0" borderId="0" xfId="28" applyNumberFormat="1" applyFont="1" applyProtection="1">
      <protection hidden="1"/>
    </xf>
    <xf numFmtId="0" fontId="24" fillId="0" borderId="0" xfId="35" applyFont="1" applyAlignment="1" applyProtection="1">
      <alignment horizontal="right"/>
      <protection hidden="1"/>
    </xf>
    <xf numFmtId="165" fontId="22" fillId="0" borderId="0" xfId="28" applyNumberFormat="1" applyFont="1" applyProtection="1">
      <protection hidden="1"/>
    </xf>
    <xf numFmtId="0" fontId="22" fillId="0" borderId="0" xfId="0" applyFont="1" applyProtection="1">
      <protection hidden="1"/>
    </xf>
    <xf numFmtId="0" fontId="26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64" fontId="25" fillId="0" borderId="0" xfId="28" applyFont="1" applyProtection="1">
      <protection hidden="1"/>
    </xf>
    <xf numFmtId="0" fontId="25" fillId="0" borderId="0" xfId="28" applyNumberFormat="1" applyFont="1" applyAlignment="1" applyProtection="1">
      <alignment horizontal="center"/>
      <protection hidden="1"/>
    </xf>
    <xf numFmtId="14" fontId="25" fillId="0" borderId="0" xfId="0" applyNumberFormat="1" applyFont="1" applyAlignment="1" applyProtection="1">
      <alignment horizontal="center"/>
      <protection hidden="1"/>
    </xf>
    <xf numFmtId="0" fontId="30" fillId="24" borderId="14" xfId="0" applyNumberFormat="1" applyFont="1" applyFill="1" applyBorder="1" applyAlignment="1" applyProtection="1">
      <alignment horizontal="center" wrapText="1"/>
      <protection hidden="1"/>
    </xf>
    <xf numFmtId="0" fontId="30" fillId="24" borderId="14" xfId="0" applyNumberFormat="1" applyFont="1" applyFill="1" applyBorder="1" applyAlignment="1" applyProtection="1">
      <alignment horizontal="left" wrapText="1"/>
      <protection hidden="1"/>
    </xf>
    <xf numFmtId="0" fontId="30" fillId="24" borderId="14" xfId="0" applyNumberFormat="1" applyFont="1" applyFill="1" applyBorder="1" applyAlignment="1" applyProtection="1">
      <alignment wrapText="1"/>
      <protection hidden="1"/>
    </xf>
    <xf numFmtId="0" fontId="30" fillId="24" borderId="14" xfId="28" applyNumberFormat="1" applyFont="1" applyFill="1" applyBorder="1" applyAlignment="1" applyProtection="1">
      <alignment horizontal="center" wrapText="1"/>
      <protection hidden="1"/>
    </xf>
    <xf numFmtId="0" fontId="30" fillId="0" borderId="0" xfId="0" applyNumberFormat="1" applyFont="1" applyAlignment="1" applyProtection="1">
      <alignment wrapText="1"/>
      <protection hidden="1"/>
    </xf>
    <xf numFmtId="14" fontId="31" fillId="0" borderId="0" xfId="0" applyNumberFormat="1" applyFont="1" applyAlignment="1" applyProtection="1">
      <alignment horizontal="left"/>
      <protection hidden="1"/>
    </xf>
    <xf numFmtId="0" fontId="26" fillId="0" borderId="0" xfId="0" applyNumberFormat="1" applyFont="1" applyAlignment="1" applyProtection="1">
      <alignment horizontal="left"/>
      <protection hidden="1"/>
    </xf>
    <xf numFmtId="0" fontId="25" fillId="0" borderId="0" xfId="28" applyNumberFormat="1" applyFont="1" applyProtection="1">
      <protection hidden="1"/>
    </xf>
    <xf numFmtId="0" fontId="26" fillId="0" borderId="0" xfId="28" applyNumberFormat="1" applyFont="1" applyAlignment="1" applyProtection="1">
      <alignment horizontal="left"/>
      <protection hidden="1"/>
    </xf>
    <xf numFmtId="14" fontId="25" fillId="24" borderId="11" xfId="28" applyNumberFormat="1" applyFont="1" applyFill="1" applyBorder="1" applyAlignment="1" applyProtection="1">
      <alignment horizontal="center"/>
      <protection hidden="1"/>
    </xf>
    <xf numFmtId="0" fontId="26" fillId="0" borderId="0" xfId="28" applyNumberFormat="1" applyFont="1" applyProtection="1">
      <protection hidden="1"/>
    </xf>
    <xf numFmtId="0" fontId="25" fillId="24" borderId="11" xfId="28" applyNumberFormat="1" applyFont="1" applyFill="1" applyBorder="1" applyAlignment="1" applyProtection="1">
      <alignment horizontal="center"/>
      <protection hidden="1"/>
    </xf>
    <xf numFmtId="0" fontId="26" fillId="0" borderId="0" xfId="0" applyNumberFormat="1" applyFont="1" applyProtection="1">
      <protection hidden="1"/>
    </xf>
    <xf numFmtId="165" fontId="26" fillId="0" borderId="13" xfId="28" applyNumberFormat="1" applyFont="1" applyBorder="1" applyProtection="1">
      <protection hidden="1"/>
    </xf>
    <xf numFmtId="165" fontId="26" fillId="0" borderId="0" xfId="0" applyNumberFormat="1" applyFont="1" applyProtection="1">
      <protection hidden="1"/>
    </xf>
    <xf numFmtId="165" fontId="26" fillId="0" borderId="0" xfId="28" applyNumberFormat="1" applyFont="1" applyProtection="1">
      <protection hidden="1"/>
    </xf>
    <xf numFmtId="0" fontId="31" fillId="0" borderId="0" xfId="0" applyNumberFormat="1" applyFont="1" applyAlignment="1" applyProtection="1">
      <alignment horizontal="left"/>
      <protection hidden="1"/>
    </xf>
    <xf numFmtId="0" fontId="26" fillId="24" borderId="10" xfId="28" applyNumberFormat="1" applyFont="1" applyFill="1" applyBorder="1" applyAlignment="1" applyProtection="1">
      <alignment horizontal="left" vertical="center" wrapText="1"/>
      <protection hidden="1"/>
    </xf>
    <xf numFmtId="0" fontId="26" fillId="24" borderId="12" xfId="28" applyNumberFormat="1" applyFont="1" applyFill="1" applyBorder="1" applyAlignment="1" applyProtection="1">
      <alignment horizontal="left" vertical="center" wrapText="1"/>
      <protection hidden="1"/>
    </xf>
    <xf numFmtId="166" fontId="26" fillId="25" borderId="11" xfId="28" applyNumberFormat="1" applyFont="1" applyFill="1" applyBorder="1" applyAlignment="1" applyProtection="1">
      <alignment horizontal="center" vertical="center"/>
      <protection hidden="1"/>
    </xf>
    <xf numFmtId="166" fontId="26" fillId="0" borderId="0" xfId="0" applyNumberFormat="1" applyFont="1" applyAlignment="1" applyProtection="1">
      <alignment vertical="center"/>
      <protection hidden="1"/>
    </xf>
    <xf numFmtId="0" fontId="27" fillId="0" borderId="0" xfId="0" applyFont="1" applyFill="1" applyBorder="1" applyProtection="1">
      <protection hidden="1"/>
    </xf>
    <xf numFmtId="0" fontId="27" fillId="0" borderId="0" xfId="0" applyFont="1" applyProtection="1"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3" fillId="0" borderId="0" xfId="0" applyFont="1" applyProtection="1">
      <protection hidden="1"/>
    </xf>
    <xf numFmtId="0" fontId="30" fillId="27" borderId="14" xfId="28" applyNumberFormat="1" applyFont="1" applyFill="1" applyBorder="1" applyAlignment="1" applyProtection="1">
      <alignment horizontal="center" wrapText="1"/>
      <protection hidden="1"/>
    </xf>
    <xf numFmtId="164" fontId="25" fillId="0" borderId="0" xfId="28" applyFont="1" applyAlignment="1" applyProtection="1">
      <alignment horizontal="center"/>
      <protection hidden="1"/>
    </xf>
    <xf numFmtId="164" fontId="27" fillId="0" borderId="0" xfId="28" applyFont="1" applyAlignment="1" applyProtection="1">
      <alignment horizontal="center"/>
      <protection hidden="1"/>
    </xf>
    <xf numFmtId="14" fontId="30" fillId="27" borderId="14" xfId="28" applyNumberFormat="1" applyFont="1" applyFill="1" applyBorder="1" applyAlignment="1" applyProtection="1">
      <alignment horizontal="center" wrapText="1"/>
      <protection hidden="1"/>
    </xf>
    <xf numFmtId="14" fontId="25" fillId="0" borderId="0" xfId="28" applyNumberFormat="1" applyFont="1" applyAlignment="1" applyProtection="1">
      <alignment horizontal="center"/>
      <protection hidden="1"/>
    </xf>
    <xf numFmtId="0" fontId="23" fillId="0" borderId="0" xfId="0" applyNumberFormat="1" applyFont="1" applyBorder="1" applyAlignment="1" applyProtection="1">
      <alignment horizontal="left"/>
      <protection hidden="1"/>
    </xf>
    <xf numFmtId="0" fontId="28" fillId="0" borderId="0" xfId="0" applyNumberFormat="1" applyFont="1" applyBorder="1" applyAlignment="1" applyProtection="1">
      <alignment horizontal="left"/>
      <protection hidden="1"/>
    </xf>
    <xf numFmtId="0" fontId="25" fillId="0" borderId="0" xfId="0" applyNumberFormat="1" applyFont="1" applyFill="1" applyBorder="1" applyAlignment="1" applyProtection="1">
      <alignment horizontal="left"/>
      <protection hidden="1"/>
    </xf>
    <xf numFmtId="0" fontId="31" fillId="0" borderId="0" xfId="0" applyFont="1" applyProtection="1">
      <protection hidden="1"/>
    </xf>
    <xf numFmtId="167" fontId="25" fillId="26" borderId="11" xfId="44" applyNumberFormat="1" applyFont="1" applyFill="1" applyBorder="1" applyAlignment="1" applyProtection="1">
      <alignment horizontal="center"/>
      <protection hidden="1"/>
    </xf>
    <xf numFmtId="0" fontId="25" fillId="26" borderId="17" xfId="0" applyFont="1" applyFill="1" applyBorder="1" applyProtection="1">
      <protection hidden="1"/>
    </xf>
    <xf numFmtId="0" fontId="25" fillId="27" borderId="17" xfId="0" applyFont="1" applyFill="1" applyBorder="1" applyProtection="1">
      <protection hidden="1"/>
    </xf>
    <xf numFmtId="0" fontId="2" fillId="24" borderId="11" xfId="28" applyNumberFormat="1" applyFont="1" applyFill="1" applyBorder="1" applyAlignment="1" applyProtection="1">
      <alignment horizontal="center"/>
      <protection locked="0"/>
    </xf>
    <xf numFmtId="14" fontId="2" fillId="24" borderId="11" xfId="28" applyNumberFormat="1" applyFont="1" applyFill="1" applyBorder="1" applyAlignment="1" applyProtection="1">
      <alignment horizontal="center"/>
      <protection locked="0"/>
    </xf>
    <xf numFmtId="165" fontId="2" fillId="24" borderId="11" xfId="28" applyNumberFormat="1" applyFont="1" applyFill="1" applyBorder="1" applyProtection="1">
      <protection locked="0"/>
    </xf>
    <xf numFmtId="0" fontId="25" fillId="26" borderId="15" xfId="0" applyFont="1" applyFill="1" applyBorder="1" applyAlignment="1" applyProtection="1">
      <alignment horizontal="left"/>
      <protection hidden="1"/>
    </xf>
    <xf numFmtId="0" fontId="25" fillId="26" borderId="13" xfId="0" applyFont="1" applyFill="1" applyBorder="1" applyAlignment="1" applyProtection="1">
      <alignment horizontal="left"/>
      <protection hidden="1"/>
    </xf>
    <xf numFmtId="0" fontId="25" fillId="26" borderId="16" xfId="0" applyFont="1" applyFill="1" applyBorder="1" applyAlignment="1" applyProtection="1">
      <alignment horizontal="left"/>
      <protection hidden="1"/>
    </xf>
    <xf numFmtId="0" fontId="25" fillId="26" borderId="18" xfId="0" applyFont="1" applyFill="1" applyBorder="1" applyAlignment="1" applyProtection="1">
      <alignment horizontal="left"/>
      <protection hidden="1"/>
    </xf>
    <xf numFmtId="0" fontId="25" fillId="26" borderId="19" xfId="0" applyFont="1" applyFill="1" applyBorder="1" applyAlignment="1" applyProtection="1">
      <alignment horizontal="left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Percent" xfId="44" builtinId="5"/>
    <cellStyle name="Title" xfId="41" builtinId="15" customBuiltin="1"/>
    <cellStyle name="Total" xfId="42" builtinId="25" customBuiltin="1"/>
    <cellStyle name="Warning Text" xfId="43" builtinId="11" customBuiltin="1"/>
  </cellStyles>
  <dxfs count="29"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condense val="0"/>
        <extend val="0"/>
        <color indexed="9"/>
      </font>
      <fill>
        <patternFill>
          <bgColor indexed="17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/>
        <i val="0"/>
        <condense val="0"/>
        <extend val="0"/>
        <color indexed="9"/>
      </font>
      <fill>
        <patternFill>
          <bgColor indexed="53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4" formatCode="_ * #,##0.00_ ;_ * \-#,##0.00_ ;_ * &quot;-&quot;??_ ;_ @_ "/>
      <alignment horizontal="center" vertical="bottom" textRotation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8" formatCode="yyyy/mm/dd"/>
      <alignment horizontal="center" vertical="bottom" textRotation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4" formatCode="_ * #,##0.00_ ;_ * \-#,##0.00_ ;_ * &quot;-&quot;??_ ;_ @_ 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4" formatCode="_ * #,##0.00_ ;_ * \-#,##0.00_ ;_ * &quot;-&quot;??_ ;_ @_ 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4" formatCode="_ * #,##0.00_ ;_ * \-#,##0.00_ ;_ * &quot;-&quot;??_ ;_ @_ 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8" formatCode="yyyy/mm/dd"/>
      <alignment horizontal="center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0" formatCode="General"/>
      <alignment horizontal="center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center" vertical="bottom" textRotation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center" vertical="bottom" textRotation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8" formatCode="yyyy/mm/dd"/>
      <alignment horizontal="center" vertical="bottom" textRotation="0" wrapText="0" relativeIndent="0" justifyLastLine="0" shrinkToFit="0" readingOrder="0"/>
      <protection locked="1" hidden="1"/>
    </dxf>
    <dxf>
      <border outline="0">
        <top style="thin">
          <color indexed="8"/>
        </top>
      </border>
    </dxf>
    <dxf>
      <font>
        <strike val="0"/>
        <outline val="0"/>
        <shadow val="0"/>
        <u val="none"/>
        <vertAlign val="baseline"/>
        <sz val="9.5"/>
        <name val="Arial"/>
        <scheme val="none"/>
      </font>
      <numFmt numFmtId="0" formatCode="General"/>
      <protection locked="1" hidden="1"/>
    </dxf>
    <dxf>
      <border outline="0"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Arial"/>
        <scheme val="none"/>
      </font>
      <numFmt numFmtId="0" formatCode="General"/>
      <fill>
        <patternFill patternType="solid">
          <fgColor indexed="64"/>
          <bgColor indexed="43"/>
        </patternFill>
      </fill>
      <alignment horizontal="center" vertical="bottom" textRotation="0" wrapText="1" relativeIndent="0" justifyLastLine="0" shrinkToFit="0" readingOrder="0"/>
      <border diagonalUp="0" diagonalDown="0">
        <left style="thin">
          <color indexed="8"/>
        </left>
        <right style="thin">
          <color indexed="8"/>
        </right>
        <top/>
        <bottom/>
      </border>
      <protection locked="1" hidden="1"/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</dxfs>
  <tableStyles count="0" defaultTableStyle="TableStyleMedium9" defaultPivotStyle="PivotStyleLight16"/>
  <colors>
    <mruColors>
      <color rgb="FFFF6600"/>
      <color rgb="FFC0C0C0"/>
      <color rgb="FFCC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24</xdr:col>
      <xdr:colOff>160416</xdr:colOff>
      <xdr:row>3</xdr:row>
      <xdr:rowOff>100260</xdr:rowOff>
    </xdr:from>
    <xdr:to>
      <xdr:col>24</xdr:col>
      <xdr:colOff>232416</xdr:colOff>
      <xdr:row>3</xdr:row>
      <xdr:rowOff>172260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9801969" y="681786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24</xdr:col>
      <xdr:colOff>200520</xdr:colOff>
      <xdr:row>4</xdr:row>
      <xdr:rowOff>80208</xdr:rowOff>
    </xdr:from>
    <xdr:to>
      <xdr:col>24</xdr:col>
      <xdr:colOff>272520</xdr:colOff>
      <xdr:row>4</xdr:row>
      <xdr:rowOff>152208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23251020" y="852234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370962</xdr:colOff>
      <xdr:row>3</xdr:row>
      <xdr:rowOff>60156</xdr:rowOff>
    </xdr:from>
    <xdr:to>
      <xdr:col>16</xdr:col>
      <xdr:colOff>442962</xdr:colOff>
      <xdr:row>3</xdr:row>
      <xdr:rowOff>132156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18739173" y="641682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ashbook" displayName="Cashbook" ref="A4:O9" totalsRowShown="0" headerRowDxfId="21" dataDxfId="19" headerRowBorderDxfId="20" tableBorderDxfId="18" headerRowCellStyle="Comma">
  <autoFilter ref="A4:O9" xr:uid="{00000000-0009-0000-0100-000001000000}"/>
  <sortState xmlns:xlrd2="http://schemas.microsoft.com/office/spreadsheetml/2017/richdata2" ref="A5:J174">
    <sortCondition ref="A5:A174"/>
    <sortCondition ref="I5:I174"/>
  </sortState>
  <tableColumns count="15">
    <tableColumn id="1" xr3:uid="{00000000-0010-0000-0000-000001000000}" name="Transaction Date" dataDxfId="17"/>
    <tableColumn id="2" xr3:uid="{00000000-0010-0000-0000-000002000000}" name="Type" dataDxfId="16"/>
    <tableColumn id="8" xr3:uid="{00000000-0010-0000-0000-000008000000}" name="Customer / Supplier" dataDxfId="15"/>
    <tableColumn id="3" xr3:uid="{00000000-0010-0000-0000-000003000000}" name="Reference" dataDxfId="14"/>
    <tableColumn id="4" xr3:uid="{00000000-0010-0000-0000-000004000000}" name="Description" dataDxfId="13"/>
    <tableColumn id="5" xr3:uid="{00000000-0010-0000-0000-000005000000}" name="Inclusive Amount" dataDxfId="12" dataCellStyle="Comma"/>
    <tableColumn id="10" xr3:uid="{00000000-0010-0000-0000-00000A000000}" name="Tax Code" dataDxfId="11" dataCellStyle="Comma"/>
    <tableColumn id="9" xr3:uid="{00000000-0010-0000-0000-000009000000}" name="Bank Code" dataDxfId="10" dataCellStyle="Comma"/>
    <tableColumn id="6" xr3:uid="{00000000-0010-0000-0000-000006000000}" name="Account Number" dataDxfId="9" dataCellStyle="Comma"/>
    <tableColumn id="7" xr3:uid="{00000000-0010-0000-0000-000007000000}" name="Statement Date" dataDxfId="8"/>
    <tableColumn id="11" xr3:uid="{00000000-0010-0000-0000-00000B000000}" name="Cashbook Balance" dataDxfId="7" dataCellStyle="Comma">
      <calculatedColumnFormula>SUMPRODUCT((BalDate&lt;=($A5+(ROW($A5)/86400)))*(Type="D")*(BankCode=$H5)*(Amount))-SUMPRODUCT((BalDate&lt;=($A5+(ROW($A5)/86400)))*(Type="W")*(BankCode=$H5)*(Amount))</calculatedColumnFormula>
    </tableColumn>
    <tableColumn id="12" xr3:uid="{00000000-0010-0000-0000-00000C000000}" name="GST Amount" dataDxfId="6" dataCellStyle="Comma">
      <calculatedColumnFormula>IF(G5="A",F5/(1+'Set-up'!$C$6)*'Set-up'!$C$6,0)</calculatedColumnFormula>
    </tableColumn>
    <tableColumn id="13" xr3:uid="{00000000-0010-0000-0000-00000D000000}" name="Exclusive Amount" dataDxfId="5" dataCellStyle="Comma">
      <calculatedColumnFormula>F5-L5</calculatedColumnFormula>
    </tableColumn>
    <tableColumn id="14" xr3:uid="{00000000-0010-0000-0000-00000E000000}" name="Cashbook Balance Date" dataDxfId="4" dataCellStyle="Comma">
      <calculatedColumnFormula>IF(ISBLANK($A5)=TRUE,TODAY(),$A5+(ROW($A5)/86400))</calculatedColumnFormula>
    </tableColumn>
    <tableColumn id="15" xr3:uid="{00000000-0010-0000-0000-00000F000000}" name="Error Code" dataDxfId="3" dataCellStyle="Comma">
      <calculatedColumnFormula>IF(AND(ISBLANK(J5)=FALSE,J5&lt;A5),"E1",IF(OR(B5="D",B5="W",ISBLANK(B5)=TRUE)=FALSE,"E2",IF(F5&lt;0,"E3",IF(AND(ISBLANK(I5)=FALSE,ISNA(VLOOKUP(I5,AccountNo,1,0))=TRUE)=TRUE,"E4",IF(AND(ISBLANK(H5)=FALSE,ISNA(VLOOKUP(H5,Banks,1,0))=TRUE)=TRUE,"E5","")))))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zoomScale="95" zoomScaleNormal="95" workbookViewId="0">
      <selection activeCell="B26" sqref="B26"/>
    </sheetView>
  </sheetViews>
  <sheetFormatPr defaultColWidth="9.1328125" defaultRowHeight="15" customHeight="1" x14ac:dyDescent="0.3"/>
  <cols>
    <col min="1" max="1" width="6.73046875" style="13" customWidth="1"/>
    <col min="2" max="13" width="15.73046875" style="13" customWidth="1"/>
    <col min="14" max="16384" width="9.1328125" style="13"/>
  </cols>
  <sheetData>
    <row r="1" spans="1:5" x14ac:dyDescent="0.4">
      <c r="A1" s="58" t="s">
        <v>90</v>
      </c>
    </row>
    <row r="2" spans="1:5" ht="15" customHeight="1" x14ac:dyDescent="0.35">
      <c r="A2" s="49" t="s">
        <v>91</v>
      </c>
    </row>
    <row r="4" spans="1:5" ht="15" customHeight="1" x14ac:dyDescent="0.3">
      <c r="A4" s="13" t="s">
        <v>92</v>
      </c>
      <c r="C4" s="65" t="s">
        <v>134</v>
      </c>
      <c r="D4" s="66"/>
      <c r="E4" s="67"/>
    </row>
    <row r="6" spans="1:5" ht="15" customHeight="1" x14ac:dyDescent="0.3">
      <c r="A6" s="13" t="s">
        <v>93</v>
      </c>
      <c r="C6" s="59">
        <v>0.15</v>
      </c>
    </row>
    <row r="8" spans="1:5" ht="15" customHeight="1" x14ac:dyDescent="0.35">
      <c r="A8" s="2" t="s">
        <v>94</v>
      </c>
    </row>
    <row r="9" spans="1:5" s="47" customFormat="1" ht="15" customHeight="1" x14ac:dyDescent="0.35">
      <c r="A9" s="47" t="s">
        <v>95</v>
      </c>
      <c r="B9" s="47" t="s">
        <v>2</v>
      </c>
    </row>
    <row r="10" spans="1:5" ht="15" customHeight="1" x14ac:dyDescent="0.3">
      <c r="A10" s="60" t="s">
        <v>96</v>
      </c>
      <c r="B10" s="68" t="s">
        <v>97</v>
      </c>
      <c r="C10" s="69"/>
    </row>
    <row r="11" spans="1:5" ht="15" customHeight="1" x14ac:dyDescent="0.3">
      <c r="A11" s="60" t="s">
        <v>98</v>
      </c>
      <c r="B11" s="68" t="s">
        <v>99</v>
      </c>
      <c r="C11" s="69"/>
    </row>
    <row r="12" spans="1:5" ht="15" customHeight="1" x14ac:dyDescent="0.3">
      <c r="A12" s="60" t="s">
        <v>100</v>
      </c>
      <c r="B12" s="68" t="s">
        <v>101</v>
      </c>
      <c r="C12" s="69"/>
    </row>
    <row r="13" spans="1:5" ht="15" customHeight="1" x14ac:dyDescent="0.3">
      <c r="A13" s="60" t="s">
        <v>102</v>
      </c>
      <c r="B13" s="68" t="s">
        <v>86</v>
      </c>
      <c r="C13" s="69"/>
    </row>
    <row r="15" spans="1:5" ht="15" customHeight="1" x14ac:dyDescent="0.35">
      <c r="A15" s="2" t="s">
        <v>103</v>
      </c>
    </row>
    <row r="16" spans="1:5" s="47" customFormat="1" ht="15" customHeight="1" x14ac:dyDescent="0.35">
      <c r="A16" s="47" t="s">
        <v>95</v>
      </c>
      <c r="B16" s="47" t="s">
        <v>104</v>
      </c>
    </row>
    <row r="17" spans="1:2" ht="15" customHeight="1" x14ac:dyDescent="0.3">
      <c r="A17" s="61" t="s">
        <v>105</v>
      </c>
      <c r="B17" s="13" t="s">
        <v>106</v>
      </c>
    </row>
    <row r="18" spans="1:2" ht="15" customHeight="1" x14ac:dyDescent="0.3">
      <c r="A18" s="61" t="s">
        <v>107</v>
      </c>
      <c r="B18" s="13" t="s">
        <v>108</v>
      </c>
    </row>
    <row r="19" spans="1:2" ht="15" customHeight="1" x14ac:dyDescent="0.3">
      <c r="A19" s="61" t="s">
        <v>109</v>
      </c>
      <c r="B19" s="13" t="s">
        <v>110</v>
      </c>
    </row>
    <row r="20" spans="1:2" ht="15" customHeight="1" x14ac:dyDescent="0.3">
      <c r="A20" s="61" t="s">
        <v>111</v>
      </c>
      <c r="B20" s="13" t="s">
        <v>112</v>
      </c>
    </row>
    <row r="21" spans="1:2" ht="15" customHeight="1" x14ac:dyDescent="0.3">
      <c r="A21" s="61" t="s">
        <v>113</v>
      </c>
      <c r="B21" s="13" t="s">
        <v>114</v>
      </c>
    </row>
  </sheetData>
  <mergeCells count="5">
    <mergeCell ref="C4:E4"/>
    <mergeCell ref="B10:C10"/>
    <mergeCell ref="B11:C11"/>
    <mergeCell ref="B12:C12"/>
    <mergeCell ref="B13:C1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"/>
  <sheetViews>
    <sheetView tabSelected="1" zoomScale="95" workbookViewId="0">
      <pane ySplit="4" topLeftCell="A5" activePane="bottomLeft" state="frozen"/>
      <selection pane="bottomLeft" activeCell="H14" sqref="H14"/>
    </sheetView>
  </sheetViews>
  <sheetFormatPr defaultColWidth="9.1328125" defaultRowHeight="15" customHeight="1" x14ac:dyDescent="0.3"/>
  <cols>
    <col min="1" max="1" width="11.73046875" style="24" customWidth="1"/>
    <col min="2" max="2" width="9.73046875" style="20" customWidth="1"/>
    <col min="3" max="3" width="21.73046875" style="21" customWidth="1"/>
    <col min="4" max="4" width="14.73046875" style="13" customWidth="1"/>
    <col min="5" max="5" width="30.73046875" style="13" customWidth="1"/>
    <col min="6" max="6" width="12.73046875" style="22" customWidth="1"/>
    <col min="7" max="7" width="7.73046875" style="51" customWidth="1"/>
    <col min="8" max="8" width="8.73046875" style="51" customWidth="1"/>
    <col min="9" max="9" width="11.73046875" style="23" customWidth="1"/>
    <col min="10" max="10" width="11.73046875" style="24" customWidth="1"/>
    <col min="11" max="13" width="11.73046875" style="13" customWidth="1"/>
    <col min="14" max="14" width="13.73046875" style="24" customWidth="1"/>
    <col min="15" max="15" width="8.73046875" style="20" customWidth="1"/>
    <col min="16" max="17" width="15.73046875" style="13" customWidth="1"/>
    <col min="18" max="16384" width="9.1328125" style="13"/>
  </cols>
  <sheetData>
    <row r="1" spans="1:15" s="2" customFormat="1" x14ac:dyDescent="0.4">
      <c r="A1" s="30" t="str">
        <f>'Set-up'!$C$4</f>
        <v>Example Company Ltd</v>
      </c>
      <c r="B1" s="1"/>
      <c r="C1" s="19"/>
      <c r="F1" s="13"/>
      <c r="G1" s="20"/>
      <c r="H1" s="20"/>
      <c r="I1" s="3"/>
      <c r="J1" s="13"/>
      <c r="K1" s="13"/>
      <c r="L1" s="13"/>
      <c r="M1" s="13"/>
      <c r="N1" s="24"/>
      <c r="O1" s="20"/>
    </row>
    <row r="2" spans="1:15" ht="15" customHeight="1" x14ac:dyDescent="0.35">
      <c r="A2" s="4" t="s">
        <v>116</v>
      </c>
    </row>
    <row r="3" spans="1:15" ht="15" customHeight="1" x14ac:dyDescent="0.35">
      <c r="A3" s="5" t="s">
        <v>23</v>
      </c>
      <c r="F3" s="6"/>
      <c r="G3" s="52"/>
      <c r="H3" s="52"/>
      <c r="I3" s="7"/>
    </row>
    <row r="4" spans="1:15" s="29" customFormat="1" ht="24" x14ac:dyDescent="0.35">
      <c r="A4" s="25" t="s">
        <v>0</v>
      </c>
      <c r="B4" s="25" t="s">
        <v>115</v>
      </c>
      <c r="C4" s="26" t="s">
        <v>87</v>
      </c>
      <c r="D4" s="27" t="s">
        <v>1</v>
      </c>
      <c r="E4" s="27" t="s">
        <v>2</v>
      </c>
      <c r="F4" s="28" t="s">
        <v>117</v>
      </c>
      <c r="G4" s="28" t="s">
        <v>118</v>
      </c>
      <c r="H4" s="28" t="s">
        <v>119</v>
      </c>
      <c r="I4" s="28" t="s">
        <v>24</v>
      </c>
      <c r="J4" s="25" t="s">
        <v>17</v>
      </c>
      <c r="K4" s="50" t="s">
        <v>12</v>
      </c>
      <c r="L4" s="50" t="s">
        <v>135</v>
      </c>
      <c r="M4" s="50" t="s">
        <v>120</v>
      </c>
      <c r="N4" s="53" t="s">
        <v>121</v>
      </c>
      <c r="O4" s="50" t="s">
        <v>122</v>
      </c>
    </row>
    <row r="5" spans="1:15" ht="15" customHeight="1" x14ac:dyDescent="0.3">
      <c r="A5" s="24">
        <v>42428</v>
      </c>
      <c r="B5" s="20" t="s">
        <v>4</v>
      </c>
      <c r="C5" s="21" t="s">
        <v>88</v>
      </c>
      <c r="D5" s="9" t="s">
        <v>3</v>
      </c>
      <c r="E5" s="13" t="s">
        <v>7</v>
      </c>
      <c r="F5" s="22">
        <v>2000</v>
      </c>
      <c r="G5" s="51" t="s">
        <v>123</v>
      </c>
      <c r="H5" s="51" t="s">
        <v>96</v>
      </c>
      <c r="I5" s="23" t="s">
        <v>126</v>
      </c>
      <c r="J5" s="24">
        <v>42428</v>
      </c>
      <c r="K5" s="22">
        <f t="shared" ref="K5:K9" ca="1" si="0">SUMPRODUCT((BalDate&lt;=($A5+(ROW($A5)/86400)))*(Type="D")*(BankCode=$H5)*(Amount))-SUMPRODUCT((BalDate&lt;=($A5+(ROW($A5)/86400)))*(Type="W")*(BankCode=$H5)*(Amount))</f>
        <v>2000</v>
      </c>
      <c r="L5" s="22">
        <f>IF(G5="A",F5/(1+'Set-up'!$C$6)*'Set-up'!$C$6,0)</f>
        <v>0</v>
      </c>
      <c r="M5" s="22">
        <f t="shared" ref="M5:M9" si="1">F5-L5</f>
        <v>2000</v>
      </c>
      <c r="N5" s="54">
        <f t="shared" ref="N5:N9" ca="1" si="2">IF(ISBLANK($A5)=TRUE,TODAY(),$A5+(ROW($A5)/86400))</f>
        <v>42428.000057870369</v>
      </c>
      <c r="O5" s="51" t="str">
        <f t="shared" ref="O5:O9" ca="1" si="3">IF(AND(ISBLANK(J5)=FALSE,J5&lt;A5),"E1",IF(OR(B5="D",B5="W",ISBLANK(B5)=TRUE)=FALSE,"E2",IF(F5&lt;0,"E3",IF(AND(ISBLANK(I5)=FALSE,ISNA(VLOOKUP(I5,AccountNo,1,0))=TRUE)=TRUE,"E4",IF(AND(ISBLANK(H5)=FALSE,ISNA(VLOOKUP(H5,Banks,1,0))=TRUE)=TRUE,"E5","")))))</f>
        <v/>
      </c>
    </row>
    <row r="6" spans="1:15" ht="15" customHeight="1" x14ac:dyDescent="0.3">
      <c r="A6" s="24">
        <v>42428</v>
      </c>
      <c r="B6" s="20" t="s">
        <v>4</v>
      </c>
      <c r="C6" s="21" t="s">
        <v>88</v>
      </c>
      <c r="D6" s="9" t="s">
        <v>3</v>
      </c>
      <c r="E6" s="13" t="s">
        <v>7</v>
      </c>
      <c r="F6" s="22">
        <v>0</v>
      </c>
      <c r="G6" s="51" t="s">
        <v>123</v>
      </c>
      <c r="H6" s="51" t="s">
        <v>98</v>
      </c>
      <c r="I6" s="23" t="s">
        <v>126</v>
      </c>
      <c r="J6" s="24">
        <v>42428</v>
      </c>
      <c r="K6" s="22">
        <f t="shared" ca="1" si="0"/>
        <v>0</v>
      </c>
      <c r="L6" s="22">
        <f>IF(G6="A",F6/(1+'Set-up'!$C$6)*'Set-up'!$C$6,0)</f>
        <v>0</v>
      </c>
      <c r="M6" s="22">
        <f t="shared" si="1"/>
        <v>0</v>
      </c>
      <c r="N6" s="54">
        <f t="shared" ca="1" si="2"/>
        <v>42428.000069444446</v>
      </c>
      <c r="O6" s="51" t="str">
        <f t="shared" ca="1" si="3"/>
        <v/>
      </c>
    </row>
    <row r="7" spans="1:15" ht="15" customHeight="1" x14ac:dyDescent="0.3">
      <c r="A7" s="24">
        <v>42428</v>
      </c>
      <c r="B7" s="20" t="s">
        <v>4</v>
      </c>
      <c r="C7" s="21" t="s">
        <v>88</v>
      </c>
      <c r="D7" s="9" t="s">
        <v>3</v>
      </c>
      <c r="E7" s="13" t="s">
        <v>7</v>
      </c>
      <c r="F7" s="22">
        <v>0</v>
      </c>
      <c r="G7" s="51" t="s">
        <v>123</v>
      </c>
      <c r="H7" s="51" t="s">
        <v>100</v>
      </c>
      <c r="I7" s="23" t="s">
        <v>126</v>
      </c>
      <c r="J7" s="24">
        <v>42428</v>
      </c>
      <c r="K7" s="22">
        <f t="shared" ca="1" si="0"/>
        <v>0</v>
      </c>
      <c r="L7" s="22">
        <f>IF(G7="A",F7/(1+'Set-up'!$C$6)*'Set-up'!$C$6,0)</f>
        <v>0</v>
      </c>
      <c r="M7" s="22">
        <f t="shared" si="1"/>
        <v>0</v>
      </c>
      <c r="N7" s="54">
        <f t="shared" ca="1" si="2"/>
        <v>42428.000081018516</v>
      </c>
      <c r="O7" s="51" t="str">
        <f t="shared" ca="1" si="3"/>
        <v/>
      </c>
    </row>
    <row r="8" spans="1:15" ht="15" customHeight="1" x14ac:dyDescent="0.3">
      <c r="A8" s="24">
        <v>42428</v>
      </c>
      <c r="B8" s="20" t="s">
        <v>4</v>
      </c>
      <c r="C8" s="21" t="s">
        <v>88</v>
      </c>
      <c r="D8" s="9" t="s">
        <v>3</v>
      </c>
      <c r="E8" s="13" t="s">
        <v>129</v>
      </c>
      <c r="F8" s="22">
        <v>0</v>
      </c>
      <c r="G8" s="51" t="s">
        <v>123</v>
      </c>
      <c r="H8" s="51" t="s">
        <v>102</v>
      </c>
      <c r="I8" s="23" t="s">
        <v>126</v>
      </c>
      <c r="J8" s="24">
        <v>42428</v>
      </c>
      <c r="K8" s="22">
        <f t="shared" ca="1" si="0"/>
        <v>0</v>
      </c>
      <c r="L8" s="22">
        <f>IF(G8="A",F8/(1+'Set-up'!$C$6)*'Set-up'!$C$6,0)</f>
        <v>0</v>
      </c>
      <c r="M8" s="22">
        <f t="shared" si="1"/>
        <v>0</v>
      </c>
      <c r="N8" s="54">
        <f t="shared" ca="1" si="2"/>
        <v>42428.000092592592</v>
      </c>
      <c r="O8" s="51" t="str">
        <f t="shared" ca="1" si="3"/>
        <v/>
      </c>
    </row>
    <row r="9" spans="1:15" ht="15" customHeight="1" x14ac:dyDescent="0.3">
      <c r="A9" s="24">
        <v>42430</v>
      </c>
      <c r="B9" s="20" t="s">
        <v>19</v>
      </c>
      <c r="C9" s="21" t="s">
        <v>131</v>
      </c>
      <c r="D9" s="9" t="s">
        <v>132</v>
      </c>
      <c r="E9" s="13" t="s">
        <v>133</v>
      </c>
      <c r="F9" s="22">
        <v>1140</v>
      </c>
      <c r="G9" s="51" t="s">
        <v>130</v>
      </c>
      <c r="H9" s="51" t="s">
        <v>96</v>
      </c>
      <c r="I9" s="23" t="s">
        <v>32</v>
      </c>
      <c r="J9" s="24">
        <v>42430</v>
      </c>
      <c r="K9" s="22">
        <f t="shared" ca="1" si="0"/>
        <v>860</v>
      </c>
      <c r="L9" s="22">
        <f>IF(G9="A",F9/(1+'Set-up'!$C$6)*'Set-up'!$C$6,0)</f>
        <v>148.69565217391303</v>
      </c>
      <c r="M9" s="22">
        <f t="shared" si="1"/>
        <v>991.304347826087</v>
      </c>
      <c r="N9" s="54">
        <f t="shared" ca="1" si="2"/>
        <v>42430.000104166669</v>
      </c>
      <c r="O9" s="51" t="str">
        <f t="shared" ca="1" si="3"/>
        <v/>
      </c>
    </row>
  </sheetData>
  <sheetProtection autoFilter="0"/>
  <phoneticPr fontId="3" type="noConversion"/>
  <conditionalFormatting sqref="O5:O9">
    <cfRule type="cellIs" dxfId="28" priority="7" operator="between">
      <formula>"E1"</formula>
      <formula>"E9"</formula>
    </cfRule>
  </conditionalFormatting>
  <conditionalFormatting sqref="O4">
    <cfRule type="expression" dxfId="27" priority="6">
      <formula>COUNTIF(ErrorCode,"E*")&gt;0=TRUE</formula>
    </cfRule>
  </conditionalFormatting>
  <conditionalFormatting sqref="J4">
    <cfRule type="expression" dxfId="26" priority="5">
      <formula>COUNTIF(ErrorCode,"E1")&gt;0=TRUE</formula>
    </cfRule>
  </conditionalFormatting>
  <conditionalFormatting sqref="B4">
    <cfRule type="expression" dxfId="25" priority="4">
      <formula>COUNTIF(ErrorCode,"E2")&gt;0=TRUE</formula>
    </cfRule>
  </conditionalFormatting>
  <conditionalFormatting sqref="F4">
    <cfRule type="expression" dxfId="24" priority="3">
      <formula>COUNTIF(ErrorCode,"E3")&gt;0=TRUE</formula>
    </cfRule>
  </conditionalFormatting>
  <conditionalFormatting sqref="I4">
    <cfRule type="expression" dxfId="23" priority="2">
      <formula>COUNTIF(ErrorCode,"E4")&gt;0=TRUE</formula>
    </cfRule>
  </conditionalFormatting>
  <conditionalFormatting sqref="H4">
    <cfRule type="expression" dxfId="22" priority="1">
      <formula>COUNTIF(ErrorCode,"E5")&gt;0=TRUE</formula>
    </cfRule>
  </conditionalFormatting>
  <dataValidations count="5">
    <dataValidation type="list" allowBlank="1" showInputMessage="1" showErrorMessage="1" errorTitle="Invalid Data" error="Select or enter a &quot;D&quot; for a deposit transaction or a &quot;W&quot; for a withdrawal transaction." sqref="B5:B9" xr:uid="{00000000-0002-0000-0200-000000000000}">
      <formula1>"D,W"</formula1>
    </dataValidation>
    <dataValidation type="date" operator="greaterThan" allowBlank="1" showInputMessage="1" showErrorMessage="1" errorTitle="Invalid Date" error="The date that you entered is invalid. Enter a new date in accordance with the regional date settings that are specified in the System Control Panel." sqref="A5:A9 J5:J9" xr:uid="{00000000-0002-0000-0200-000001000000}">
      <formula1>36526</formula1>
    </dataValidation>
    <dataValidation type="list" allowBlank="1" showInputMessage="1" showErrorMessage="1" errorTitle="Invalid Account" error="Select a valid account number from the list box." sqref="I5:I9" xr:uid="{00000000-0002-0000-0200-000002000000}">
      <formula1>AccountNo</formula1>
    </dataValidation>
    <dataValidation type="list" allowBlank="1" showInputMessage="1" showErrorMessage="1" errorTitle="Invalid Data" error="Select a valid item from the list box." sqref="G5:G9" xr:uid="{00000000-0002-0000-0200-000003000000}">
      <formula1>"A,E"</formula1>
    </dataValidation>
    <dataValidation type="list" allowBlank="1" showInputMessage="1" showErrorMessage="1" errorTitle="Invalid Data" error="Select a valid item from the list box." sqref="H5:H9" xr:uid="{00000000-0002-0000-0200-000004000000}">
      <formula1>Banks</formula1>
    </dataValidation>
  </dataValidations>
  <pageMargins left="0.75" right="0.75" top="1" bottom="1" header="0.5" footer="0.5"/>
  <pageSetup paperSize="9" scale="66" fitToHeight="0" orientation="landscape" r:id="rId1"/>
  <headerFooter alignWithMargins="0">
    <oddFooter>Page &amp;P of &amp;N</oddFooter>
  </headerFooter>
  <ignoredErrors>
    <ignoredError sqref="I5:I9" listDataValidation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45"/>
  <sheetViews>
    <sheetView zoomScale="95" workbookViewId="0">
      <pane xSplit="2" ySplit="5" topLeftCell="C25" activePane="bottomRight" state="frozen"/>
      <selection pane="topRight" activeCell="C1" sqref="C1"/>
      <selection pane="bottomLeft" activeCell="A6" sqref="A6"/>
      <selection pane="bottomRight" activeCell="B36" sqref="B36"/>
    </sheetView>
  </sheetViews>
  <sheetFormatPr defaultColWidth="9.1328125" defaultRowHeight="15" customHeight="1" x14ac:dyDescent="0.3"/>
  <cols>
    <col min="1" max="1" width="10.73046875" style="9" customWidth="1"/>
    <col min="2" max="2" width="27.86328125" style="10" bestFit="1" customWidth="1"/>
    <col min="3" max="15" width="14.73046875" style="11" customWidth="1"/>
    <col min="16" max="16" width="15.73046875" style="12" customWidth="1"/>
    <col min="17" max="20" width="15.73046875" style="13" customWidth="1"/>
    <col min="21" max="16384" width="9.1328125" style="13"/>
  </cols>
  <sheetData>
    <row r="1" spans="1:15" s="10" customFormat="1" x14ac:dyDescent="0.4">
      <c r="A1" s="41" t="str">
        <f>'Set-up'!$C$4</f>
        <v>Example Company Ltd</v>
      </c>
      <c r="C1" s="33" t="s">
        <v>26</v>
      </c>
      <c r="D1" s="34">
        <v>42430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10" customFormat="1" ht="15" customHeight="1" x14ac:dyDescent="0.35">
      <c r="A2" s="8" t="s">
        <v>124</v>
      </c>
      <c r="C2" s="33" t="s">
        <v>125</v>
      </c>
      <c r="D2" s="36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s="10" customFormat="1" ht="15" customHeight="1" x14ac:dyDescent="0.35">
      <c r="A3" s="55" t="str">
        <f>IF(ISBLANK($D$2)=TRUE,"All cash accounts",VLOOKUP($D$2,BanksAll,2,0))</f>
        <v>All cash accounts</v>
      </c>
      <c r="C3" s="35" t="s">
        <v>128</v>
      </c>
      <c r="D3" s="36" t="s">
        <v>83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s="10" customFormat="1" ht="15" customHeight="1" x14ac:dyDescent="0.3">
      <c r="A4" s="56" t="s">
        <v>23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s="45" customFormat="1" ht="18" customHeight="1" x14ac:dyDescent="0.35">
      <c r="A5" s="42" t="s">
        <v>89</v>
      </c>
      <c r="B5" s="43" t="s">
        <v>25</v>
      </c>
      <c r="C5" s="44">
        <f ca="1">IF(ISBLANK($D$1)=TRUE,DATE(YEAR(TODAY()),MONTH(TODAY())+1,0),DATE(YEAR($D$1),MONTH($D$1)+1,0))</f>
        <v>42460</v>
      </c>
      <c r="D5" s="44">
        <f ca="1">DATE(YEAR(C5),MONTH(C5)+2,0)</f>
        <v>42490</v>
      </c>
      <c r="E5" s="44">
        <f t="shared" ref="E5:N5" ca="1" si="0">DATE(YEAR(D5),MONTH(D5)+2,0)</f>
        <v>42521</v>
      </c>
      <c r="F5" s="44">
        <f t="shared" ca="1" si="0"/>
        <v>42551</v>
      </c>
      <c r="G5" s="44">
        <f t="shared" ca="1" si="0"/>
        <v>42582</v>
      </c>
      <c r="H5" s="44">
        <f t="shared" ca="1" si="0"/>
        <v>42613</v>
      </c>
      <c r="I5" s="44">
        <f t="shared" ca="1" si="0"/>
        <v>42643</v>
      </c>
      <c r="J5" s="44">
        <f t="shared" ca="1" si="0"/>
        <v>42674</v>
      </c>
      <c r="K5" s="44">
        <f t="shared" ca="1" si="0"/>
        <v>42704</v>
      </c>
      <c r="L5" s="44">
        <f t="shared" ca="1" si="0"/>
        <v>42735</v>
      </c>
      <c r="M5" s="44">
        <f t="shared" ca="1" si="0"/>
        <v>42766</v>
      </c>
      <c r="N5" s="44">
        <f t="shared" ca="1" si="0"/>
        <v>42794</v>
      </c>
      <c r="O5" s="44" t="s">
        <v>82</v>
      </c>
    </row>
    <row r="6" spans="1:15" ht="15" customHeight="1" x14ac:dyDescent="0.3">
      <c r="A6" s="9" t="s">
        <v>27</v>
      </c>
      <c r="B6" s="10" t="s">
        <v>61</v>
      </c>
      <c r="C6" s="11">
        <f t="shared" ref="C6:N15" ca="1" si="1">IF(ISBLANK($D$2)=FALSE,IF($D$3="Deposits",SUMPRODUCT((PayDate&gt;=DATE(YEAR(C$5),MONTH(C$5),1))*(PayDate&lt;=C$5)*(Type="D")*(Account=$A6)*(BankCode=$D$2)*(AmountExcl)),IF($D$3="Withdrawals",-SUMPRODUCT((PayDate&gt;=DATE(YEAR(C$5),MONTH(C$5),1))*(PayDate&lt;=C$5)*(Type="W")*(Account=$A6)*(BankCode=$D$2)*(AmountExcl)),SUMPRODUCT((PayDate&gt;=DATE(YEAR(C$5),MONTH(C$5),1))*(PayDate&lt;=C$5)*(Type="D")*(Account=$A6)*(BankCode=$D$2)*(AmountExcl))-SUMPRODUCT((PayDate&gt;=DATE(YEAR(C$5),MONTH(C$5),1))*(PayDate&lt;=C$5)*(Type="W")*(Account=$A6)*(BankCode=$D$2)*(AmountExcl)))),IF($D$3="Deposits",SUMPRODUCT((PayDate&gt;=DATE(YEAR(C$5),MONTH(C$5),1))*(PayDate&lt;=C$5)*(Type="D")*(Account=$A6)*(AmountExcl)),IF($D$3="Withdrawals",-SUMPRODUCT((PayDate&gt;=DATE(YEAR(C$5),MONTH(C$5),1))*(PayDate&lt;=C$5)*(Type="W")*(Account=$A6)*(AmountExcl)),SUMPRODUCT((PayDate&gt;=DATE(YEAR(C$5),MONTH(C$5),1))*(PayDate&lt;=C$5)*(Type="D")*(Account=$A6)*(AmountExcl))-SUMPRODUCT((PayDate&gt;=DATE(YEAR(C$5),MONTH(C$5),1))*(PayDate&lt;=C$5)*(Type="W")*(Account=$A6)*(AmountExcl)))))</f>
        <v>0</v>
      </c>
      <c r="D6" s="11">
        <f t="shared" ca="1" si="1"/>
        <v>0</v>
      </c>
      <c r="E6" s="11">
        <f t="shared" ca="1" si="1"/>
        <v>0</v>
      </c>
      <c r="F6" s="11">
        <f t="shared" ca="1" si="1"/>
        <v>0</v>
      </c>
      <c r="G6" s="11">
        <f t="shared" ca="1" si="1"/>
        <v>0</v>
      </c>
      <c r="H6" s="11">
        <f t="shared" ca="1" si="1"/>
        <v>0</v>
      </c>
      <c r="I6" s="11">
        <f t="shared" ca="1" si="1"/>
        <v>0</v>
      </c>
      <c r="J6" s="11">
        <f t="shared" ca="1" si="1"/>
        <v>0</v>
      </c>
      <c r="K6" s="11">
        <f t="shared" ca="1" si="1"/>
        <v>0</v>
      </c>
      <c r="L6" s="11">
        <f t="shared" ca="1" si="1"/>
        <v>0</v>
      </c>
      <c r="M6" s="11">
        <f t="shared" ca="1" si="1"/>
        <v>0</v>
      </c>
      <c r="N6" s="11">
        <f t="shared" ca="1" si="1"/>
        <v>0</v>
      </c>
      <c r="O6" s="11">
        <f t="shared" ref="O6:O29" ca="1" si="2">SUM(C6:N6)</f>
        <v>0</v>
      </c>
    </row>
    <row r="7" spans="1:15" ht="15" customHeight="1" x14ac:dyDescent="0.3">
      <c r="A7" s="9" t="s">
        <v>45</v>
      </c>
      <c r="B7" s="10" t="s">
        <v>62</v>
      </c>
      <c r="C7" s="11">
        <f t="shared" ca="1" si="1"/>
        <v>0</v>
      </c>
      <c r="D7" s="11">
        <f t="shared" ca="1" si="1"/>
        <v>0</v>
      </c>
      <c r="E7" s="11">
        <f t="shared" ca="1" si="1"/>
        <v>0</v>
      </c>
      <c r="F7" s="11">
        <f t="shared" ca="1" si="1"/>
        <v>0</v>
      </c>
      <c r="G7" s="11">
        <f t="shared" ca="1" si="1"/>
        <v>0</v>
      </c>
      <c r="H7" s="11">
        <f t="shared" ca="1" si="1"/>
        <v>0</v>
      </c>
      <c r="I7" s="11">
        <f t="shared" ca="1" si="1"/>
        <v>0</v>
      </c>
      <c r="J7" s="11">
        <f t="shared" ca="1" si="1"/>
        <v>0</v>
      </c>
      <c r="K7" s="11">
        <f t="shared" ca="1" si="1"/>
        <v>0</v>
      </c>
      <c r="L7" s="11">
        <f t="shared" ca="1" si="1"/>
        <v>0</v>
      </c>
      <c r="M7" s="11">
        <f t="shared" ca="1" si="1"/>
        <v>0</v>
      </c>
      <c r="N7" s="11">
        <f t="shared" ca="1" si="1"/>
        <v>0</v>
      </c>
      <c r="O7" s="11">
        <f t="shared" ca="1" si="2"/>
        <v>0</v>
      </c>
    </row>
    <row r="8" spans="1:15" ht="15" customHeight="1" x14ac:dyDescent="0.3">
      <c r="A8" s="9" t="s">
        <v>32</v>
      </c>
      <c r="B8" s="10" t="s">
        <v>63</v>
      </c>
      <c r="C8" s="11">
        <f t="shared" ca="1" si="1"/>
        <v>-991.304347826087</v>
      </c>
      <c r="D8" s="11">
        <f t="shared" ca="1" si="1"/>
        <v>0</v>
      </c>
      <c r="E8" s="11">
        <f t="shared" ca="1" si="1"/>
        <v>0</v>
      </c>
      <c r="F8" s="11">
        <f t="shared" ca="1" si="1"/>
        <v>0</v>
      </c>
      <c r="G8" s="11">
        <f t="shared" ca="1" si="1"/>
        <v>0</v>
      </c>
      <c r="H8" s="11">
        <f t="shared" ca="1" si="1"/>
        <v>0</v>
      </c>
      <c r="I8" s="11">
        <f t="shared" ca="1" si="1"/>
        <v>0</v>
      </c>
      <c r="J8" s="11">
        <f t="shared" ca="1" si="1"/>
        <v>0</v>
      </c>
      <c r="K8" s="11">
        <f t="shared" ca="1" si="1"/>
        <v>0</v>
      </c>
      <c r="L8" s="11">
        <f t="shared" ca="1" si="1"/>
        <v>0</v>
      </c>
      <c r="M8" s="11">
        <f t="shared" ca="1" si="1"/>
        <v>0</v>
      </c>
      <c r="N8" s="11">
        <f t="shared" ca="1" si="1"/>
        <v>0</v>
      </c>
      <c r="O8" s="11">
        <f t="shared" ca="1" si="2"/>
        <v>-991.304347826087</v>
      </c>
    </row>
    <row r="9" spans="1:15" ht="15" customHeight="1" x14ac:dyDescent="0.3">
      <c r="A9" s="9" t="s">
        <v>48</v>
      </c>
      <c r="B9" s="10" t="s">
        <v>64</v>
      </c>
      <c r="C9" s="11">
        <f t="shared" ca="1" si="1"/>
        <v>0</v>
      </c>
      <c r="D9" s="11">
        <f t="shared" ca="1" si="1"/>
        <v>0</v>
      </c>
      <c r="E9" s="11">
        <f t="shared" ca="1" si="1"/>
        <v>0</v>
      </c>
      <c r="F9" s="11">
        <f t="shared" ca="1" si="1"/>
        <v>0</v>
      </c>
      <c r="G9" s="11">
        <f t="shared" ca="1" si="1"/>
        <v>0</v>
      </c>
      <c r="H9" s="11">
        <f t="shared" ca="1" si="1"/>
        <v>0</v>
      </c>
      <c r="I9" s="11">
        <f t="shared" ca="1" si="1"/>
        <v>0</v>
      </c>
      <c r="J9" s="11">
        <f t="shared" ca="1" si="1"/>
        <v>0</v>
      </c>
      <c r="K9" s="11">
        <f t="shared" ca="1" si="1"/>
        <v>0</v>
      </c>
      <c r="L9" s="11">
        <f t="shared" ca="1" si="1"/>
        <v>0</v>
      </c>
      <c r="M9" s="11">
        <f t="shared" ca="1" si="1"/>
        <v>0</v>
      </c>
      <c r="N9" s="11">
        <f t="shared" ca="1" si="1"/>
        <v>0</v>
      </c>
      <c r="O9" s="11">
        <f t="shared" ca="1" si="2"/>
        <v>0</v>
      </c>
    </row>
    <row r="10" spans="1:15" ht="15" customHeight="1" x14ac:dyDescent="0.3">
      <c r="A10" s="9" t="s">
        <v>33</v>
      </c>
      <c r="B10" s="10" t="s">
        <v>65</v>
      </c>
      <c r="C10" s="11">
        <f t="shared" ca="1" si="1"/>
        <v>0</v>
      </c>
      <c r="D10" s="11">
        <f t="shared" ca="1" si="1"/>
        <v>0</v>
      </c>
      <c r="E10" s="11">
        <f t="shared" ca="1" si="1"/>
        <v>0</v>
      </c>
      <c r="F10" s="11">
        <f t="shared" ca="1" si="1"/>
        <v>0</v>
      </c>
      <c r="G10" s="11">
        <f t="shared" ca="1" si="1"/>
        <v>0</v>
      </c>
      <c r="H10" s="11">
        <f t="shared" ca="1" si="1"/>
        <v>0</v>
      </c>
      <c r="I10" s="11">
        <f t="shared" ca="1" si="1"/>
        <v>0</v>
      </c>
      <c r="J10" s="11">
        <f t="shared" ca="1" si="1"/>
        <v>0</v>
      </c>
      <c r="K10" s="11">
        <f t="shared" ca="1" si="1"/>
        <v>0</v>
      </c>
      <c r="L10" s="11">
        <f t="shared" ca="1" si="1"/>
        <v>0</v>
      </c>
      <c r="M10" s="11">
        <f t="shared" ca="1" si="1"/>
        <v>0</v>
      </c>
      <c r="N10" s="11">
        <f t="shared" ca="1" si="1"/>
        <v>0</v>
      </c>
      <c r="O10" s="11">
        <f t="shared" ca="1" si="2"/>
        <v>0</v>
      </c>
    </row>
    <row r="11" spans="1:15" ht="15" customHeight="1" x14ac:dyDescent="0.3">
      <c r="A11" s="9" t="s">
        <v>49</v>
      </c>
      <c r="B11" s="10" t="s">
        <v>66</v>
      </c>
      <c r="C11" s="11">
        <f t="shared" ca="1" si="1"/>
        <v>0</v>
      </c>
      <c r="D11" s="11">
        <f t="shared" ca="1" si="1"/>
        <v>0</v>
      </c>
      <c r="E11" s="11">
        <f t="shared" ca="1" si="1"/>
        <v>0</v>
      </c>
      <c r="F11" s="11">
        <f t="shared" ca="1" si="1"/>
        <v>0</v>
      </c>
      <c r="G11" s="11">
        <f t="shared" ca="1" si="1"/>
        <v>0</v>
      </c>
      <c r="H11" s="11">
        <f t="shared" ca="1" si="1"/>
        <v>0</v>
      </c>
      <c r="I11" s="11">
        <f t="shared" ca="1" si="1"/>
        <v>0</v>
      </c>
      <c r="J11" s="11">
        <f t="shared" ca="1" si="1"/>
        <v>0</v>
      </c>
      <c r="K11" s="11">
        <f t="shared" ca="1" si="1"/>
        <v>0</v>
      </c>
      <c r="L11" s="11">
        <f t="shared" ca="1" si="1"/>
        <v>0</v>
      </c>
      <c r="M11" s="11">
        <f t="shared" ca="1" si="1"/>
        <v>0</v>
      </c>
      <c r="N11" s="11">
        <f t="shared" ca="1" si="1"/>
        <v>0</v>
      </c>
      <c r="O11" s="11">
        <f t="shared" ca="1" si="2"/>
        <v>0</v>
      </c>
    </row>
    <row r="12" spans="1:15" ht="15" customHeight="1" x14ac:dyDescent="0.3">
      <c r="A12" s="9" t="s">
        <v>31</v>
      </c>
      <c r="B12" s="10" t="s">
        <v>67</v>
      </c>
      <c r="C12" s="11">
        <f t="shared" ca="1" si="1"/>
        <v>0</v>
      </c>
      <c r="D12" s="11">
        <f t="shared" ca="1" si="1"/>
        <v>0</v>
      </c>
      <c r="E12" s="11">
        <f t="shared" ca="1" si="1"/>
        <v>0</v>
      </c>
      <c r="F12" s="11">
        <f t="shared" ca="1" si="1"/>
        <v>0</v>
      </c>
      <c r="G12" s="11">
        <f t="shared" ca="1" si="1"/>
        <v>0</v>
      </c>
      <c r="H12" s="11">
        <f t="shared" ca="1" si="1"/>
        <v>0</v>
      </c>
      <c r="I12" s="11">
        <f t="shared" ca="1" si="1"/>
        <v>0</v>
      </c>
      <c r="J12" s="11">
        <f t="shared" ca="1" si="1"/>
        <v>0</v>
      </c>
      <c r="K12" s="11">
        <f t="shared" ca="1" si="1"/>
        <v>0</v>
      </c>
      <c r="L12" s="11">
        <f t="shared" ca="1" si="1"/>
        <v>0</v>
      </c>
      <c r="M12" s="11">
        <f t="shared" ca="1" si="1"/>
        <v>0</v>
      </c>
      <c r="N12" s="11">
        <f t="shared" ca="1" si="1"/>
        <v>0</v>
      </c>
      <c r="O12" s="11">
        <f t="shared" ca="1" si="2"/>
        <v>0</v>
      </c>
    </row>
    <row r="13" spans="1:15" ht="15" customHeight="1" x14ac:dyDescent="0.3">
      <c r="A13" s="9" t="s">
        <v>50</v>
      </c>
      <c r="B13" s="10" t="s">
        <v>68</v>
      </c>
      <c r="C13" s="11">
        <f t="shared" ca="1" si="1"/>
        <v>0</v>
      </c>
      <c r="D13" s="11">
        <f t="shared" ca="1" si="1"/>
        <v>0</v>
      </c>
      <c r="E13" s="11">
        <f t="shared" ca="1" si="1"/>
        <v>0</v>
      </c>
      <c r="F13" s="11">
        <f t="shared" ca="1" si="1"/>
        <v>0</v>
      </c>
      <c r="G13" s="11">
        <f t="shared" ca="1" si="1"/>
        <v>0</v>
      </c>
      <c r="H13" s="11">
        <f t="shared" ca="1" si="1"/>
        <v>0</v>
      </c>
      <c r="I13" s="11">
        <f t="shared" ca="1" si="1"/>
        <v>0</v>
      </c>
      <c r="J13" s="11">
        <f t="shared" ca="1" si="1"/>
        <v>0</v>
      </c>
      <c r="K13" s="11">
        <f t="shared" ca="1" si="1"/>
        <v>0</v>
      </c>
      <c r="L13" s="11">
        <f t="shared" ca="1" si="1"/>
        <v>0</v>
      </c>
      <c r="M13" s="11">
        <f t="shared" ca="1" si="1"/>
        <v>0</v>
      </c>
      <c r="N13" s="11">
        <f t="shared" ca="1" si="1"/>
        <v>0</v>
      </c>
      <c r="O13" s="11">
        <f t="shared" ca="1" si="2"/>
        <v>0</v>
      </c>
    </row>
    <row r="14" spans="1:15" ht="15" customHeight="1" x14ac:dyDescent="0.3">
      <c r="A14" s="9" t="s">
        <v>51</v>
      </c>
      <c r="B14" s="10" t="s">
        <v>69</v>
      </c>
      <c r="C14" s="11">
        <f t="shared" ca="1" si="1"/>
        <v>0</v>
      </c>
      <c r="D14" s="11">
        <f t="shared" ca="1" si="1"/>
        <v>0</v>
      </c>
      <c r="E14" s="11">
        <f t="shared" ca="1" si="1"/>
        <v>0</v>
      </c>
      <c r="F14" s="11">
        <f t="shared" ca="1" si="1"/>
        <v>0</v>
      </c>
      <c r="G14" s="11">
        <f t="shared" ca="1" si="1"/>
        <v>0</v>
      </c>
      <c r="H14" s="11">
        <f t="shared" ca="1" si="1"/>
        <v>0</v>
      </c>
      <c r="I14" s="11">
        <f t="shared" ca="1" si="1"/>
        <v>0</v>
      </c>
      <c r="J14" s="11">
        <f t="shared" ca="1" si="1"/>
        <v>0</v>
      </c>
      <c r="K14" s="11">
        <f t="shared" ca="1" si="1"/>
        <v>0</v>
      </c>
      <c r="L14" s="11">
        <f t="shared" ca="1" si="1"/>
        <v>0</v>
      </c>
      <c r="M14" s="11">
        <f t="shared" ca="1" si="1"/>
        <v>0</v>
      </c>
      <c r="N14" s="11">
        <f t="shared" ca="1" si="1"/>
        <v>0</v>
      </c>
      <c r="O14" s="11">
        <f t="shared" ca="1" si="2"/>
        <v>0</v>
      </c>
    </row>
    <row r="15" spans="1:15" ht="15" customHeight="1" x14ac:dyDescent="0.3">
      <c r="A15" s="9" t="s">
        <v>30</v>
      </c>
      <c r="B15" s="10" t="s">
        <v>21</v>
      </c>
      <c r="C15" s="11">
        <f t="shared" ca="1" si="1"/>
        <v>0</v>
      </c>
      <c r="D15" s="11">
        <f t="shared" ca="1" si="1"/>
        <v>0</v>
      </c>
      <c r="E15" s="11">
        <f t="shared" ca="1" si="1"/>
        <v>0</v>
      </c>
      <c r="F15" s="11">
        <f t="shared" ca="1" si="1"/>
        <v>0</v>
      </c>
      <c r="G15" s="11">
        <f t="shared" ca="1" si="1"/>
        <v>0</v>
      </c>
      <c r="H15" s="11">
        <f t="shared" ca="1" si="1"/>
        <v>0</v>
      </c>
      <c r="I15" s="11">
        <f t="shared" ca="1" si="1"/>
        <v>0</v>
      </c>
      <c r="J15" s="11">
        <f t="shared" ca="1" si="1"/>
        <v>0</v>
      </c>
      <c r="K15" s="11">
        <f t="shared" ca="1" si="1"/>
        <v>0</v>
      </c>
      <c r="L15" s="11">
        <f t="shared" ca="1" si="1"/>
        <v>0</v>
      </c>
      <c r="M15" s="11">
        <f t="shared" ca="1" si="1"/>
        <v>0</v>
      </c>
      <c r="N15" s="11">
        <f t="shared" ca="1" si="1"/>
        <v>0</v>
      </c>
      <c r="O15" s="11">
        <f t="shared" ca="1" si="2"/>
        <v>0</v>
      </c>
    </row>
    <row r="16" spans="1:15" ht="15" customHeight="1" x14ac:dyDescent="0.3">
      <c r="A16" s="9" t="s">
        <v>42</v>
      </c>
      <c r="B16" s="10" t="s">
        <v>70</v>
      </c>
      <c r="C16" s="11">
        <f t="shared" ref="C16:N25" ca="1" si="3">IF(ISBLANK($D$2)=FALSE,IF($D$3="Deposits",SUMPRODUCT((PayDate&gt;=DATE(YEAR(C$5),MONTH(C$5),1))*(PayDate&lt;=C$5)*(Type="D")*(Account=$A16)*(BankCode=$D$2)*(AmountExcl)),IF($D$3="Withdrawals",-SUMPRODUCT((PayDate&gt;=DATE(YEAR(C$5),MONTH(C$5),1))*(PayDate&lt;=C$5)*(Type="W")*(Account=$A16)*(BankCode=$D$2)*(AmountExcl)),SUMPRODUCT((PayDate&gt;=DATE(YEAR(C$5),MONTH(C$5),1))*(PayDate&lt;=C$5)*(Type="D")*(Account=$A16)*(BankCode=$D$2)*(AmountExcl))-SUMPRODUCT((PayDate&gt;=DATE(YEAR(C$5),MONTH(C$5),1))*(PayDate&lt;=C$5)*(Type="W")*(Account=$A16)*(BankCode=$D$2)*(AmountExcl)))),IF($D$3="Deposits",SUMPRODUCT((PayDate&gt;=DATE(YEAR(C$5),MONTH(C$5),1))*(PayDate&lt;=C$5)*(Type="D")*(Account=$A16)*(AmountExcl)),IF($D$3="Withdrawals",-SUMPRODUCT((PayDate&gt;=DATE(YEAR(C$5),MONTH(C$5),1))*(PayDate&lt;=C$5)*(Type="W")*(Account=$A16)*(AmountExcl)),SUMPRODUCT((PayDate&gt;=DATE(YEAR(C$5),MONTH(C$5),1))*(PayDate&lt;=C$5)*(Type="D")*(Account=$A16)*(AmountExcl))-SUMPRODUCT((PayDate&gt;=DATE(YEAR(C$5),MONTH(C$5),1))*(PayDate&lt;=C$5)*(Type="W")*(Account=$A16)*(AmountExcl)))))</f>
        <v>0</v>
      </c>
      <c r="D16" s="11">
        <f t="shared" ca="1" si="3"/>
        <v>0</v>
      </c>
      <c r="E16" s="11">
        <f t="shared" ca="1" si="3"/>
        <v>0</v>
      </c>
      <c r="F16" s="11">
        <f t="shared" ca="1" si="3"/>
        <v>0</v>
      </c>
      <c r="G16" s="11">
        <f t="shared" ca="1" si="3"/>
        <v>0</v>
      </c>
      <c r="H16" s="11">
        <f t="shared" ca="1" si="3"/>
        <v>0</v>
      </c>
      <c r="I16" s="11">
        <f t="shared" ca="1" si="3"/>
        <v>0</v>
      </c>
      <c r="J16" s="11">
        <f t="shared" ca="1" si="3"/>
        <v>0</v>
      </c>
      <c r="K16" s="11">
        <f t="shared" ca="1" si="3"/>
        <v>0</v>
      </c>
      <c r="L16" s="11">
        <f t="shared" ca="1" si="3"/>
        <v>0</v>
      </c>
      <c r="M16" s="11">
        <f t="shared" ca="1" si="3"/>
        <v>0</v>
      </c>
      <c r="N16" s="11">
        <f t="shared" ca="1" si="3"/>
        <v>0</v>
      </c>
      <c r="O16" s="11">
        <f t="shared" ca="1" si="2"/>
        <v>0</v>
      </c>
    </row>
    <row r="17" spans="1:15" ht="15" customHeight="1" x14ac:dyDescent="0.3">
      <c r="A17" s="9" t="s">
        <v>37</v>
      </c>
      <c r="B17" s="10" t="s">
        <v>71</v>
      </c>
      <c r="C17" s="11">
        <f t="shared" ca="1" si="3"/>
        <v>0</v>
      </c>
      <c r="D17" s="11">
        <f t="shared" ca="1" si="3"/>
        <v>0</v>
      </c>
      <c r="E17" s="11">
        <f t="shared" ca="1" si="3"/>
        <v>0</v>
      </c>
      <c r="F17" s="11">
        <f t="shared" ca="1" si="3"/>
        <v>0</v>
      </c>
      <c r="G17" s="11">
        <f t="shared" ca="1" si="3"/>
        <v>0</v>
      </c>
      <c r="H17" s="11">
        <f t="shared" ca="1" si="3"/>
        <v>0</v>
      </c>
      <c r="I17" s="11">
        <f t="shared" ca="1" si="3"/>
        <v>0</v>
      </c>
      <c r="J17" s="11">
        <f t="shared" ca="1" si="3"/>
        <v>0</v>
      </c>
      <c r="K17" s="11">
        <f t="shared" ca="1" si="3"/>
        <v>0</v>
      </c>
      <c r="L17" s="11">
        <f t="shared" ca="1" si="3"/>
        <v>0</v>
      </c>
      <c r="M17" s="11">
        <f t="shared" ca="1" si="3"/>
        <v>0</v>
      </c>
      <c r="N17" s="11">
        <f t="shared" ca="1" si="3"/>
        <v>0</v>
      </c>
      <c r="O17" s="11">
        <f t="shared" ca="1" si="2"/>
        <v>0</v>
      </c>
    </row>
    <row r="18" spans="1:15" ht="15" customHeight="1" x14ac:dyDescent="0.3">
      <c r="A18" s="9" t="s">
        <v>52</v>
      </c>
      <c r="B18" s="10" t="s">
        <v>20</v>
      </c>
      <c r="C18" s="11">
        <f t="shared" ca="1" si="3"/>
        <v>0</v>
      </c>
      <c r="D18" s="11">
        <f t="shared" ca="1" si="3"/>
        <v>0</v>
      </c>
      <c r="E18" s="11">
        <f t="shared" ca="1" si="3"/>
        <v>0</v>
      </c>
      <c r="F18" s="11">
        <f t="shared" ca="1" si="3"/>
        <v>0</v>
      </c>
      <c r="G18" s="11">
        <f t="shared" ca="1" si="3"/>
        <v>0</v>
      </c>
      <c r="H18" s="11">
        <f t="shared" ca="1" si="3"/>
        <v>0</v>
      </c>
      <c r="I18" s="11">
        <f t="shared" ca="1" si="3"/>
        <v>0</v>
      </c>
      <c r="J18" s="11">
        <f t="shared" ca="1" si="3"/>
        <v>0</v>
      </c>
      <c r="K18" s="11">
        <f t="shared" ca="1" si="3"/>
        <v>0</v>
      </c>
      <c r="L18" s="11">
        <f t="shared" ca="1" si="3"/>
        <v>0</v>
      </c>
      <c r="M18" s="11">
        <f t="shared" ca="1" si="3"/>
        <v>0</v>
      </c>
      <c r="N18" s="11">
        <f t="shared" ca="1" si="3"/>
        <v>0</v>
      </c>
      <c r="O18" s="11">
        <f t="shared" ca="1" si="2"/>
        <v>0</v>
      </c>
    </row>
    <row r="19" spans="1:15" ht="15" customHeight="1" x14ac:dyDescent="0.3">
      <c r="A19" s="9" t="s">
        <v>53</v>
      </c>
      <c r="B19" s="10" t="s">
        <v>72</v>
      </c>
      <c r="C19" s="11">
        <f t="shared" ca="1" si="3"/>
        <v>0</v>
      </c>
      <c r="D19" s="11">
        <f t="shared" ca="1" si="3"/>
        <v>0</v>
      </c>
      <c r="E19" s="11">
        <f t="shared" ca="1" si="3"/>
        <v>0</v>
      </c>
      <c r="F19" s="11">
        <f t="shared" ca="1" si="3"/>
        <v>0</v>
      </c>
      <c r="G19" s="11">
        <f t="shared" ca="1" si="3"/>
        <v>0</v>
      </c>
      <c r="H19" s="11">
        <f t="shared" ca="1" si="3"/>
        <v>0</v>
      </c>
      <c r="I19" s="11">
        <f t="shared" ca="1" si="3"/>
        <v>0</v>
      </c>
      <c r="J19" s="11">
        <f t="shared" ca="1" si="3"/>
        <v>0</v>
      </c>
      <c r="K19" s="11">
        <f t="shared" ca="1" si="3"/>
        <v>0</v>
      </c>
      <c r="L19" s="11">
        <f t="shared" ca="1" si="3"/>
        <v>0</v>
      </c>
      <c r="M19" s="11">
        <f t="shared" ca="1" si="3"/>
        <v>0</v>
      </c>
      <c r="N19" s="11">
        <f t="shared" ca="1" si="3"/>
        <v>0</v>
      </c>
      <c r="O19" s="11">
        <f t="shared" ca="1" si="2"/>
        <v>0</v>
      </c>
    </row>
    <row r="20" spans="1:15" ht="15" customHeight="1" x14ac:dyDescent="0.3">
      <c r="A20" s="9" t="s">
        <v>34</v>
      </c>
      <c r="B20" s="10" t="s">
        <v>73</v>
      </c>
      <c r="C20" s="11">
        <f t="shared" ca="1" si="3"/>
        <v>0</v>
      </c>
      <c r="D20" s="11">
        <f t="shared" ca="1" si="3"/>
        <v>0</v>
      </c>
      <c r="E20" s="11">
        <f t="shared" ca="1" si="3"/>
        <v>0</v>
      </c>
      <c r="F20" s="11">
        <f t="shared" ca="1" si="3"/>
        <v>0</v>
      </c>
      <c r="G20" s="11">
        <f t="shared" ca="1" si="3"/>
        <v>0</v>
      </c>
      <c r="H20" s="11">
        <f t="shared" ca="1" si="3"/>
        <v>0</v>
      </c>
      <c r="I20" s="11">
        <f t="shared" ca="1" si="3"/>
        <v>0</v>
      </c>
      <c r="J20" s="11">
        <f t="shared" ca="1" si="3"/>
        <v>0</v>
      </c>
      <c r="K20" s="11">
        <f t="shared" ca="1" si="3"/>
        <v>0</v>
      </c>
      <c r="L20" s="11">
        <f t="shared" ca="1" si="3"/>
        <v>0</v>
      </c>
      <c r="M20" s="11">
        <f t="shared" ca="1" si="3"/>
        <v>0</v>
      </c>
      <c r="N20" s="11">
        <f t="shared" ca="1" si="3"/>
        <v>0</v>
      </c>
      <c r="O20" s="11">
        <f t="shared" ca="1" si="2"/>
        <v>0</v>
      </c>
    </row>
    <row r="21" spans="1:15" ht="15" customHeight="1" x14ac:dyDescent="0.3">
      <c r="A21" s="9" t="s">
        <v>54</v>
      </c>
      <c r="B21" s="10" t="s">
        <v>22</v>
      </c>
      <c r="C21" s="11">
        <f t="shared" ca="1" si="3"/>
        <v>0</v>
      </c>
      <c r="D21" s="11">
        <f t="shared" ca="1" si="3"/>
        <v>0</v>
      </c>
      <c r="E21" s="11">
        <f t="shared" ca="1" si="3"/>
        <v>0</v>
      </c>
      <c r="F21" s="11">
        <f t="shared" ca="1" si="3"/>
        <v>0</v>
      </c>
      <c r="G21" s="11">
        <f t="shared" ca="1" si="3"/>
        <v>0</v>
      </c>
      <c r="H21" s="11">
        <f t="shared" ca="1" si="3"/>
        <v>0</v>
      </c>
      <c r="I21" s="11">
        <f t="shared" ca="1" si="3"/>
        <v>0</v>
      </c>
      <c r="J21" s="11">
        <f t="shared" ca="1" si="3"/>
        <v>0</v>
      </c>
      <c r="K21" s="11">
        <f t="shared" ca="1" si="3"/>
        <v>0</v>
      </c>
      <c r="L21" s="11">
        <f t="shared" ca="1" si="3"/>
        <v>0</v>
      </c>
      <c r="M21" s="11">
        <f t="shared" ca="1" si="3"/>
        <v>0</v>
      </c>
      <c r="N21" s="11">
        <f t="shared" ca="1" si="3"/>
        <v>0</v>
      </c>
      <c r="O21" s="11">
        <f t="shared" ca="1" si="2"/>
        <v>0</v>
      </c>
    </row>
    <row r="22" spans="1:15" ht="15" customHeight="1" x14ac:dyDescent="0.3">
      <c r="A22" s="9" t="s">
        <v>39</v>
      </c>
      <c r="B22" s="10" t="s">
        <v>74</v>
      </c>
      <c r="C22" s="11">
        <f t="shared" ca="1" si="3"/>
        <v>0</v>
      </c>
      <c r="D22" s="11">
        <f t="shared" ca="1" si="3"/>
        <v>0</v>
      </c>
      <c r="E22" s="11">
        <f t="shared" ca="1" si="3"/>
        <v>0</v>
      </c>
      <c r="F22" s="11">
        <f t="shared" ca="1" si="3"/>
        <v>0</v>
      </c>
      <c r="G22" s="11">
        <f t="shared" ca="1" si="3"/>
        <v>0</v>
      </c>
      <c r="H22" s="11">
        <f t="shared" ca="1" si="3"/>
        <v>0</v>
      </c>
      <c r="I22" s="11">
        <f t="shared" ca="1" si="3"/>
        <v>0</v>
      </c>
      <c r="J22" s="11">
        <f t="shared" ca="1" si="3"/>
        <v>0</v>
      </c>
      <c r="K22" s="11">
        <f t="shared" ca="1" si="3"/>
        <v>0</v>
      </c>
      <c r="L22" s="11">
        <f t="shared" ca="1" si="3"/>
        <v>0</v>
      </c>
      <c r="M22" s="11">
        <f t="shared" ca="1" si="3"/>
        <v>0</v>
      </c>
      <c r="N22" s="11">
        <f t="shared" ca="1" si="3"/>
        <v>0</v>
      </c>
      <c r="O22" s="11">
        <f t="shared" ca="1" si="2"/>
        <v>0</v>
      </c>
    </row>
    <row r="23" spans="1:15" ht="15" customHeight="1" x14ac:dyDescent="0.3">
      <c r="A23" s="9" t="s">
        <v>29</v>
      </c>
      <c r="B23" s="10" t="s">
        <v>75</v>
      </c>
      <c r="C23" s="11">
        <f t="shared" ca="1" si="3"/>
        <v>0</v>
      </c>
      <c r="D23" s="11">
        <f t="shared" ca="1" si="3"/>
        <v>0</v>
      </c>
      <c r="E23" s="11">
        <f t="shared" ca="1" si="3"/>
        <v>0</v>
      </c>
      <c r="F23" s="11">
        <f t="shared" ca="1" si="3"/>
        <v>0</v>
      </c>
      <c r="G23" s="11">
        <f t="shared" ca="1" si="3"/>
        <v>0</v>
      </c>
      <c r="H23" s="11">
        <f t="shared" ca="1" si="3"/>
        <v>0</v>
      </c>
      <c r="I23" s="11">
        <f t="shared" ca="1" si="3"/>
        <v>0</v>
      </c>
      <c r="J23" s="11">
        <f t="shared" ca="1" si="3"/>
        <v>0</v>
      </c>
      <c r="K23" s="11">
        <f t="shared" ca="1" si="3"/>
        <v>0</v>
      </c>
      <c r="L23" s="11">
        <f t="shared" ca="1" si="3"/>
        <v>0</v>
      </c>
      <c r="M23" s="11">
        <f t="shared" ca="1" si="3"/>
        <v>0</v>
      </c>
      <c r="N23" s="11">
        <f t="shared" ca="1" si="3"/>
        <v>0</v>
      </c>
      <c r="O23" s="11">
        <f t="shared" ca="1" si="2"/>
        <v>0</v>
      </c>
    </row>
    <row r="24" spans="1:15" ht="15" customHeight="1" x14ac:dyDescent="0.3">
      <c r="A24" s="9" t="s">
        <v>44</v>
      </c>
      <c r="B24" s="10" t="s">
        <v>76</v>
      </c>
      <c r="C24" s="11">
        <f t="shared" ca="1" si="3"/>
        <v>0</v>
      </c>
      <c r="D24" s="11">
        <f t="shared" ca="1" si="3"/>
        <v>0</v>
      </c>
      <c r="E24" s="11">
        <f t="shared" ca="1" si="3"/>
        <v>0</v>
      </c>
      <c r="F24" s="11">
        <f t="shared" ca="1" si="3"/>
        <v>0</v>
      </c>
      <c r="G24" s="11">
        <f t="shared" ca="1" si="3"/>
        <v>0</v>
      </c>
      <c r="H24" s="11">
        <f t="shared" ca="1" si="3"/>
        <v>0</v>
      </c>
      <c r="I24" s="11">
        <f t="shared" ca="1" si="3"/>
        <v>0</v>
      </c>
      <c r="J24" s="11">
        <f t="shared" ca="1" si="3"/>
        <v>0</v>
      </c>
      <c r="K24" s="11">
        <f t="shared" ca="1" si="3"/>
        <v>0</v>
      </c>
      <c r="L24" s="11">
        <f t="shared" ca="1" si="3"/>
        <v>0</v>
      </c>
      <c r="M24" s="11">
        <f t="shared" ca="1" si="3"/>
        <v>0</v>
      </c>
      <c r="N24" s="11">
        <f t="shared" ca="1" si="3"/>
        <v>0</v>
      </c>
      <c r="O24" s="11">
        <f t="shared" ca="1" si="2"/>
        <v>0</v>
      </c>
    </row>
    <row r="25" spans="1:15" ht="15" customHeight="1" x14ac:dyDescent="0.3">
      <c r="A25" s="9" t="s">
        <v>40</v>
      </c>
      <c r="B25" s="10" t="s">
        <v>77</v>
      </c>
      <c r="C25" s="11">
        <f t="shared" ca="1" si="3"/>
        <v>0</v>
      </c>
      <c r="D25" s="11">
        <f t="shared" ca="1" si="3"/>
        <v>0</v>
      </c>
      <c r="E25" s="11">
        <f t="shared" ca="1" si="3"/>
        <v>0</v>
      </c>
      <c r="F25" s="11">
        <f t="shared" ca="1" si="3"/>
        <v>0</v>
      </c>
      <c r="G25" s="11">
        <f t="shared" ca="1" si="3"/>
        <v>0</v>
      </c>
      <c r="H25" s="11">
        <f t="shared" ca="1" si="3"/>
        <v>0</v>
      </c>
      <c r="I25" s="11">
        <f t="shared" ca="1" si="3"/>
        <v>0</v>
      </c>
      <c r="J25" s="11">
        <f t="shared" ca="1" si="3"/>
        <v>0</v>
      </c>
      <c r="K25" s="11">
        <f t="shared" ca="1" si="3"/>
        <v>0</v>
      </c>
      <c r="L25" s="11">
        <f t="shared" ca="1" si="3"/>
        <v>0</v>
      </c>
      <c r="M25" s="11">
        <f t="shared" ca="1" si="3"/>
        <v>0</v>
      </c>
      <c r="N25" s="11">
        <f t="shared" ca="1" si="3"/>
        <v>0</v>
      </c>
      <c r="O25" s="11">
        <f t="shared" ca="1" si="2"/>
        <v>0</v>
      </c>
    </row>
    <row r="26" spans="1:15" ht="15" customHeight="1" x14ac:dyDescent="0.3">
      <c r="A26" s="9" t="s">
        <v>43</v>
      </c>
      <c r="B26" s="10" t="s">
        <v>78</v>
      </c>
      <c r="C26" s="11">
        <f t="shared" ref="C26:N34" ca="1" si="4">IF(ISBLANK($D$2)=FALSE,IF($D$3="Deposits",SUMPRODUCT((PayDate&gt;=DATE(YEAR(C$5),MONTH(C$5),1))*(PayDate&lt;=C$5)*(Type="D")*(Account=$A26)*(BankCode=$D$2)*(AmountExcl)),IF($D$3="Withdrawals",-SUMPRODUCT((PayDate&gt;=DATE(YEAR(C$5),MONTH(C$5),1))*(PayDate&lt;=C$5)*(Type="W")*(Account=$A26)*(BankCode=$D$2)*(AmountExcl)),SUMPRODUCT((PayDate&gt;=DATE(YEAR(C$5),MONTH(C$5),1))*(PayDate&lt;=C$5)*(Type="D")*(Account=$A26)*(BankCode=$D$2)*(AmountExcl))-SUMPRODUCT((PayDate&gt;=DATE(YEAR(C$5),MONTH(C$5),1))*(PayDate&lt;=C$5)*(Type="W")*(Account=$A26)*(BankCode=$D$2)*(AmountExcl)))),IF($D$3="Deposits",SUMPRODUCT((PayDate&gt;=DATE(YEAR(C$5),MONTH(C$5),1))*(PayDate&lt;=C$5)*(Type="D")*(Account=$A26)*(AmountExcl)),IF($D$3="Withdrawals",-SUMPRODUCT((PayDate&gt;=DATE(YEAR(C$5),MONTH(C$5),1))*(PayDate&lt;=C$5)*(Type="W")*(Account=$A26)*(AmountExcl)),SUMPRODUCT((PayDate&gt;=DATE(YEAR(C$5),MONTH(C$5),1))*(PayDate&lt;=C$5)*(Type="D")*(Account=$A26)*(AmountExcl))-SUMPRODUCT((PayDate&gt;=DATE(YEAR(C$5),MONTH(C$5),1))*(PayDate&lt;=C$5)*(Type="W")*(Account=$A26)*(AmountExcl)))))</f>
        <v>0</v>
      </c>
      <c r="D26" s="11">
        <f t="shared" ca="1" si="4"/>
        <v>0</v>
      </c>
      <c r="E26" s="11">
        <f t="shared" ca="1" si="4"/>
        <v>0</v>
      </c>
      <c r="F26" s="11">
        <f t="shared" ca="1" si="4"/>
        <v>0</v>
      </c>
      <c r="G26" s="11">
        <f t="shared" ca="1" si="4"/>
        <v>0</v>
      </c>
      <c r="H26" s="11">
        <f t="shared" ca="1" si="4"/>
        <v>0</v>
      </c>
      <c r="I26" s="11">
        <f t="shared" ca="1" si="4"/>
        <v>0</v>
      </c>
      <c r="J26" s="11">
        <f t="shared" ca="1" si="4"/>
        <v>0</v>
      </c>
      <c r="K26" s="11">
        <f t="shared" ca="1" si="4"/>
        <v>0</v>
      </c>
      <c r="L26" s="11">
        <f t="shared" ca="1" si="4"/>
        <v>0</v>
      </c>
      <c r="M26" s="11">
        <f t="shared" ca="1" si="4"/>
        <v>0</v>
      </c>
      <c r="N26" s="11">
        <f t="shared" ca="1" si="4"/>
        <v>0</v>
      </c>
      <c r="O26" s="11">
        <f t="shared" ca="1" si="2"/>
        <v>0</v>
      </c>
    </row>
    <row r="27" spans="1:15" ht="15" customHeight="1" x14ac:dyDescent="0.3">
      <c r="A27" s="9" t="s">
        <v>36</v>
      </c>
      <c r="B27" s="10" t="s">
        <v>79</v>
      </c>
      <c r="C27" s="11">
        <f t="shared" ca="1" si="4"/>
        <v>0</v>
      </c>
      <c r="D27" s="11">
        <f t="shared" ca="1" si="4"/>
        <v>0</v>
      </c>
      <c r="E27" s="11">
        <f t="shared" ca="1" si="4"/>
        <v>0</v>
      </c>
      <c r="F27" s="11">
        <f t="shared" ca="1" si="4"/>
        <v>0</v>
      </c>
      <c r="G27" s="11">
        <f t="shared" ca="1" si="4"/>
        <v>0</v>
      </c>
      <c r="H27" s="11">
        <f t="shared" ca="1" si="4"/>
        <v>0</v>
      </c>
      <c r="I27" s="11">
        <f t="shared" ca="1" si="4"/>
        <v>0</v>
      </c>
      <c r="J27" s="11">
        <f t="shared" ca="1" si="4"/>
        <v>0</v>
      </c>
      <c r="K27" s="11">
        <f t="shared" ca="1" si="4"/>
        <v>0</v>
      </c>
      <c r="L27" s="11">
        <f t="shared" ca="1" si="4"/>
        <v>0</v>
      </c>
      <c r="M27" s="11">
        <f t="shared" ca="1" si="4"/>
        <v>0</v>
      </c>
      <c r="N27" s="11">
        <f t="shared" ca="1" si="4"/>
        <v>0</v>
      </c>
      <c r="O27" s="11">
        <f t="shared" ca="1" si="2"/>
        <v>0</v>
      </c>
    </row>
    <row r="28" spans="1:15" ht="15" customHeight="1" x14ac:dyDescent="0.3">
      <c r="A28" s="9" t="s">
        <v>55</v>
      </c>
      <c r="B28" s="10" t="s">
        <v>80</v>
      </c>
      <c r="C28" s="11">
        <f t="shared" ca="1" si="4"/>
        <v>0</v>
      </c>
      <c r="D28" s="11">
        <f t="shared" ca="1" si="4"/>
        <v>0</v>
      </c>
      <c r="E28" s="11">
        <f t="shared" ca="1" si="4"/>
        <v>0</v>
      </c>
      <c r="F28" s="11">
        <f t="shared" ca="1" si="4"/>
        <v>0</v>
      </c>
      <c r="G28" s="11">
        <f t="shared" ca="1" si="4"/>
        <v>0</v>
      </c>
      <c r="H28" s="11">
        <f t="shared" ca="1" si="4"/>
        <v>0</v>
      </c>
      <c r="I28" s="11">
        <f t="shared" ca="1" si="4"/>
        <v>0</v>
      </c>
      <c r="J28" s="11">
        <f t="shared" ca="1" si="4"/>
        <v>0</v>
      </c>
      <c r="K28" s="11">
        <f t="shared" ca="1" si="4"/>
        <v>0</v>
      </c>
      <c r="L28" s="11">
        <f t="shared" ca="1" si="4"/>
        <v>0</v>
      </c>
      <c r="M28" s="11">
        <f t="shared" ca="1" si="4"/>
        <v>0</v>
      </c>
      <c r="N28" s="11">
        <f t="shared" ca="1" si="4"/>
        <v>0</v>
      </c>
      <c r="O28" s="11">
        <f t="shared" ca="1" si="2"/>
        <v>0</v>
      </c>
    </row>
    <row r="29" spans="1:15" ht="15" customHeight="1" x14ac:dyDescent="0.3">
      <c r="A29" s="9" t="s">
        <v>56</v>
      </c>
      <c r="B29" s="10" t="s">
        <v>81</v>
      </c>
      <c r="C29" s="11">
        <f t="shared" ca="1" si="4"/>
        <v>0</v>
      </c>
      <c r="D29" s="11">
        <f t="shared" ca="1" si="4"/>
        <v>0</v>
      </c>
      <c r="E29" s="11">
        <f t="shared" ca="1" si="4"/>
        <v>0</v>
      </c>
      <c r="F29" s="11">
        <f t="shared" ca="1" si="4"/>
        <v>0</v>
      </c>
      <c r="G29" s="11">
        <f t="shared" ca="1" si="4"/>
        <v>0</v>
      </c>
      <c r="H29" s="11">
        <f t="shared" ca="1" si="4"/>
        <v>0</v>
      </c>
      <c r="I29" s="11">
        <f t="shared" ca="1" si="4"/>
        <v>0</v>
      </c>
      <c r="J29" s="11">
        <f t="shared" ca="1" si="4"/>
        <v>0</v>
      </c>
      <c r="K29" s="11">
        <f t="shared" ca="1" si="4"/>
        <v>0</v>
      </c>
      <c r="L29" s="11">
        <f t="shared" ca="1" si="4"/>
        <v>0</v>
      </c>
      <c r="M29" s="11">
        <f t="shared" ca="1" si="4"/>
        <v>0</v>
      </c>
      <c r="N29" s="11">
        <f t="shared" ca="1" si="4"/>
        <v>0</v>
      </c>
      <c r="O29" s="11">
        <f t="shared" ca="1" si="2"/>
        <v>0</v>
      </c>
    </row>
    <row r="30" spans="1:15" ht="15" customHeight="1" x14ac:dyDescent="0.3">
      <c r="A30" s="9" t="s">
        <v>41</v>
      </c>
      <c r="B30" s="10" t="s">
        <v>57</v>
      </c>
      <c r="C30" s="11">
        <f t="shared" ca="1" si="4"/>
        <v>0</v>
      </c>
      <c r="D30" s="11">
        <f t="shared" ca="1" si="4"/>
        <v>0</v>
      </c>
      <c r="E30" s="11">
        <f t="shared" ca="1" si="4"/>
        <v>0</v>
      </c>
      <c r="F30" s="11">
        <f t="shared" ca="1" si="4"/>
        <v>0</v>
      </c>
      <c r="G30" s="11">
        <f t="shared" ca="1" si="4"/>
        <v>0</v>
      </c>
      <c r="H30" s="11">
        <f t="shared" ca="1" si="4"/>
        <v>0</v>
      </c>
      <c r="I30" s="11">
        <f t="shared" ca="1" si="4"/>
        <v>0</v>
      </c>
      <c r="J30" s="11">
        <f t="shared" ca="1" si="4"/>
        <v>0</v>
      </c>
      <c r="K30" s="11">
        <f t="shared" ca="1" si="4"/>
        <v>0</v>
      </c>
      <c r="L30" s="11">
        <f t="shared" ca="1" si="4"/>
        <v>0</v>
      </c>
      <c r="M30" s="11">
        <f t="shared" ca="1" si="4"/>
        <v>0</v>
      </c>
      <c r="N30" s="11">
        <f t="shared" ca="1" si="4"/>
        <v>0</v>
      </c>
      <c r="O30" s="11">
        <f t="shared" ref="O30:O35" ca="1" si="5">SUM(C30:N30)</f>
        <v>0</v>
      </c>
    </row>
    <row r="31" spans="1:15" ht="15" customHeight="1" x14ac:dyDescent="0.3">
      <c r="A31" s="9" t="s">
        <v>46</v>
      </c>
      <c r="B31" s="10" t="s">
        <v>58</v>
      </c>
      <c r="C31" s="11">
        <f t="shared" ca="1" si="4"/>
        <v>0</v>
      </c>
      <c r="D31" s="11">
        <f t="shared" ca="1" si="4"/>
        <v>0</v>
      </c>
      <c r="E31" s="11">
        <f t="shared" ca="1" si="4"/>
        <v>0</v>
      </c>
      <c r="F31" s="11">
        <f t="shared" ca="1" si="4"/>
        <v>0</v>
      </c>
      <c r="G31" s="11">
        <f t="shared" ca="1" si="4"/>
        <v>0</v>
      </c>
      <c r="H31" s="11">
        <f t="shared" ca="1" si="4"/>
        <v>0</v>
      </c>
      <c r="I31" s="11">
        <f t="shared" ca="1" si="4"/>
        <v>0</v>
      </c>
      <c r="J31" s="11">
        <f t="shared" ca="1" si="4"/>
        <v>0</v>
      </c>
      <c r="K31" s="11">
        <f t="shared" ca="1" si="4"/>
        <v>0</v>
      </c>
      <c r="L31" s="11">
        <f t="shared" ca="1" si="4"/>
        <v>0</v>
      </c>
      <c r="M31" s="11">
        <f t="shared" ca="1" si="4"/>
        <v>0</v>
      </c>
      <c r="N31" s="11">
        <f t="shared" ca="1" si="4"/>
        <v>0</v>
      </c>
      <c r="O31" s="11">
        <f t="shared" ca="1" si="5"/>
        <v>0</v>
      </c>
    </row>
    <row r="32" spans="1:15" ht="15" customHeight="1" x14ac:dyDescent="0.3">
      <c r="A32" s="9" t="s">
        <v>35</v>
      </c>
      <c r="B32" s="10" t="s">
        <v>59</v>
      </c>
      <c r="C32" s="11">
        <f t="shared" ca="1" si="4"/>
        <v>0</v>
      </c>
      <c r="D32" s="11">
        <f t="shared" ca="1" si="4"/>
        <v>0</v>
      </c>
      <c r="E32" s="11">
        <f t="shared" ca="1" si="4"/>
        <v>0</v>
      </c>
      <c r="F32" s="11">
        <f t="shared" ca="1" si="4"/>
        <v>0</v>
      </c>
      <c r="G32" s="11">
        <f t="shared" ca="1" si="4"/>
        <v>0</v>
      </c>
      <c r="H32" s="11">
        <f t="shared" ca="1" si="4"/>
        <v>0</v>
      </c>
      <c r="I32" s="11">
        <f t="shared" ca="1" si="4"/>
        <v>0</v>
      </c>
      <c r="J32" s="11">
        <f t="shared" ca="1" si="4"/>
        <v>0</v>
      </c>
      <c r="K32" s="11">
        <f t="shared" ca="1" si="4"/>
        <v>0</v>
      </c>
      <c r="L32" s="11">
        <f t="shared" ca="1" si="4"/>
        <v>0</v>
      </c>
      <c r="M32" s="11">
        <f t="shared" ca="1" si="4"/>
        <v>0</v>
      </c>
      <c r="N32" s="11">
        <f t="shared" ca="1" si="4"/>
        <v>0</v>
      </c>
      <c r="O32" s="11">
        <f t="shared" ca="1" si="5"/>
        <v>0</v>
      </c>
    </row>
    <row r="33" spans="1:16" ht="15" customHeight="1" x14ac:dyDescent="0.3">
      <c r="A33" s="9" t="s">
        <v>47</v>
      </c>
      <c r="B33" s="10" t="s">
        <v>60</v>
      </c>
      <c r="C33" s="11">
        <f t="shared" ca="1" si="4"/>
        <v>0</v>
      </c>
      <c r="D33" s="11">
        <f t="shared" ca="1" si="4"/>
        <v>0</v>
      </c>
      <c r="E33" s="11">
        <f t="shared" ca="1" si="4"/>
        <v>0</v>
      </c>
      <c r="F33" s="11">
        <f t="shared" ca="1" si="4"/>
        <v>0</v>
      </c>
      <c r="G33" s="11">
        <f t="shared" ca="1" si="4"/>
        <v>0</v>
      </c>
      <c r="H33" s="11">
        <f t="shared" ca="1" si="4"/>
        <v>0</v>
      </c>
      <c r="I33" s="11">
        <f t="shared" ca="1" si="4"/>
        <v>0</v>
      </c>
      <c r="J33" s="11">
        <f t="shared" ca="1" si="4"/>
        <v>0</v>
      </c>
      <c r="K33" s="11">
        <f t="shared" ca="1" si="4"/>
        <v>0</v>
      </c>
      <c r="L33" s="11">
        <f t="shared" ca="1" si="4"/>
        <v>0</v>
      </c>
      <c r="M33" s="11">
        <f t="shared" ca="1" si="4"/>
        <v>0</v>
      </c>
      <c r="N33" s="11">
        <f t="shared" ca="1" si="4"/>
        <v>0</v>
      </c>
      <c r="O33" s="11">
        <f t="shared" ca="1" si="5"/>
        <v>0</v>
      </c>
    </row>
    <row r="34" spans="1:16" ht="15" customHeight="1" x14ac:dyDescent="0.3">
      <c r="A34" s="57" t="s">
        <v>126</v>
      </c>
      <c r="B34" s="10" t="s">
        <v>127</v>
      </c>
      <c r="C34" s="11">
        <f t="shared" ca="1" si="4"/>
        <v>0</v>
      </c>
      <c r="D34" s="11">
        <f t="shared" ca="1" si="4"/>
        <v>0</v>
      </c>
      <c r="E34" s="11">
        <f t="shared" ca="1" si="4"/>
        <v>0</v>
      </c>
      <c r="F34" s="11">
        <f t="shared" ca="1" si="4"/>
        <v>0</v>
      </c>
      <c r="G34" s="11">
        <f t="shared" ca="1" si="4"/>
        <v>0</v>
      </c>
      <c r="H34" s="11">
        <f t="shared" ca="1" si="4"/>
        <v>0</v>
      </c>
      <c r="I34" s="11">
        <f t="shared" ca="1" si="4"/>
        <v>0</v>
      </c>
      <c r="J34" s="11">
        <f t="shared" ca="1" si="4"/>
        <v>0</v>
      </c>
      <c r="K34" s="11">
        <f t="shared" ca="1" si="4"/>
        <v>0</v>
      </c>
      <c r="L34" s="11">
        <f t="shared" ca="1" si="4"/>
        <v>0</v>
      </c>
      <c r="M34" s="11">
        <f t="shared" ca="1" si="4"/>
        <v>0</v>
      </c>
      <c r="N34" s="11">
        <f t="shared" ca="1" si="4"/>
        <v>0</v>
      </c>
      <c r="O34" s="11">
        <f t="shared" ca="1" si="5"/>
        <v>0</v>
      </c>
    </row>
    <row r="35" spans="1:16" ht="15" customHeight="1" x14ac:dyDescent="0.3">
      <c r="A35" s="57" t="s">
        <v>38</v>
      </c>
      <c r="B35" s="10" t="s">
        <v>136</v>
      </c>
      <c r="C35" s="11">
        <f t="shared" ref="C35:N35" ca="1" si="6">IF(ISBLANK($D$2)=FALSE,IF($D$3="Deposits",SUMPRODUCT((PayDate&gt;=DATE(YEAR(C$5),MONTH(C$5),1))*(PayDate&lt;=C$5)*(Type="D")*(Account=$A35)*(BankCode=$D$2)*(AmountExcl))+SUMPRODUCT((PayDate&gt;=DATE(YEAR(C$5),MONTH(C$5),1))*(PayDate&lt;=C$5)*(Type="D")*(BankCode=$D$2)*(AmountTax)),IF($D$3="Withdrawals",-SUMPRODUCT((PayDate&gt;=DATE(YEAR(C$5),MONTH(C$5),1))*(PayDate&lt;=C$5)*(Type="W")*(Account=$A35)*(BankCode=$D$2)*(AmountExcl))-SUMPRODUCT((PayDate&gt;=DATE(YEAR(C$5),MONTH(C$5),1))*(PayDate&lt;=C$5)*(Type="W")*(BankCode=$D$2)*(AmountTax)),SUMPRODUCT((PayDate&gt;=DATE(YEAR(C$5),MONTH(C$5),1))*(PayDate&lt;=C$5)*(Type="D")*(Account=$A35)*(BankCode=$D$2)*(AmountExcl))+SUMPRODUCT((PayDate&gt;=DATE(YEAR(C$5),MONTH(C$5),1))*(PayDate&lt;=C$5)*(Type="D")*(BankCode=$D$2)*(AmountTax))-SUMPRODUCT((PayDate&gt;=DATE(YEAR(C$5),MONTH(C$5),1))*(PayDate&lt;=C$5)*(Type="W")*(Account=$A35)*(BankCode=$D$2)*(AmountExcl))-SUMPRODUCT((PayDate&gt;=DATE(YEAR(C$5),MONTH(C$5),1))*(PayDate&lt;=C$5)*(Type="W")*(BankCode=$D$2)*(AmountTax)))),IF($D$3="Deposits",SUMPRODUCT((PayDate&gt;=DATE(YEAR(C$5),MONTH(C$5),1))*(PayDate&lt;=C$5)*(Type="D")*(Account=$A35)*(AmountExcl))+SUMPRODUCT((PayDate&gt;=DATE(YEAR(C$5),MONTH(C$5),1))*(PayDate&lt;=C$5)*(Type="D")*(AmountTax)),IF($D$3="Withdrawals",-SUMPRODUCT((PayDate&gt;=DATE(YEAR(C$5),MONTH(C$5),1))*(PayDate&lt;=C$5)*(Type="W")*(Account=$A35)*(AmountExcl))-SUMPRODUCT((PayDate&gt;=DATE(YEAR(C$5),MONTH(C$5),1))*(PayDate&lt;=C$5)*(Type="W")*(AmountTax)),SUMPRODUCT((PayDate&gt;=DATE(YEAR(C$5),MONTH(C$5),1))*(PayDate&lt;=C$5)*(Type="D")*(Account=$A35)*(AmountExcl))+SUMPRODUCT((PayDate&gt;=DATE(YEAR(C$5),MONTH(C$5),1))*(PayDate&lt;=C$5)*(Type="D")*(AmountTax))-SUMPRODUCT((PayDate&gt;=DATE(YEAR(C$5),MONTH(C$5),1))*(PayDate&lt;=C$5)*(Type="W")*(Account=$A35)*(AmountExcl))-SUMPRODUCT((PayDate&gt;=DATE(YEAR(C$5),MONTH(C$5),1))*(PayDate&lt;=C$5)*(Type="W")*(AmountTax)))))</f>
        <v>-148.69565217391303</v>
      </c>
      <c r="D35" s="11">
        <f t="shared" ca="1" si="6"/>
        <v>0</v>
      </c>
      <c r="E35" s="11">
        <f t="shared" ca="1" si="6"/>
        <v>0</v>
      </c>
      <c r="F35" s="11">
        <f t="shared" ca="1" si="6"/>
        <v>0</v>
      </c>
      <c r="G35" s="11">
        <f t="shared" ca="1" si="6"/>
        <v>0</v>
      </c>
      <c r="H35" s="11">
        <f t="shared" ca="1" si="6"/>
        <v>0</v>
      </c>
      <c r="I35" s="11">
        <f t="shared" ca="1" si="6"/>
        <v>0</v>
      </c>
      <c r="J35" s="11">
        <f t="shared" ca="1" si="6"/>
        <v>0</v>
      </c>
      <c r="K35" s="11">
        <f t="shared" ca="1" si="6"/>
        <v>0</v>
      </c>
      <c r="L35" s="11">
        <f t="shared" ca="1" si="6"/>
        <v>0</v>
      </c>
      <c r="M35" s="11">
        <f t="shared" ca="1" si="6"/>
        <v>0</v>
      </c>
      <c r="N35" s="11">
        <f t="shared" ca="1" si="6"/>
        <v>0</v>
      </c>
      <c r="O35" s="11">
        <f t="shared" ca="1" si="5"/>
        <v>-148.69565217391303</v>
      </c>
    </row>
    <row r="36" spans="1:16" s="2" customFormat="1" ht="15" customHeight="1" x14ac:dyDescent="0.35">
      <c r="A36" s="31"/>
      <c r="B36" s="37" t="s">
        <v>85</v>
      </c>
      <c r="C36" s="38">
        <f t="shared" ref="C36:O36" ca="1" si="7">SUM(OFFSET(C$5,1,0,ROW($B$36)-ROW($B$5)-1,1))</f>
        <v>-1140</v>
      </c>
      <c r="D36" s="38">
        <f t="shared" ca="1" si="7"/>
        <v>0</v>
      </c>
      <c r="E36" s="38">
        <f t="shared" ca="1" si="7"/>
        <v>0</v>
      </c>
      <c r="F36" s="38">
        <f t="shared" ca="1" si="7"/>
        <v>0</v>
      </c>
      <c r="G36" s="38">
        <f t="shared" ca="1" si="7"/>
        <v>0</v>
      </c>
      <c r="H36" s="38">
        <f t="shared" ca="1" si="7"/>
        <v>0</v>
      </c>
      <c r="I36" s="38">
        <f t="shared" ca="1" si="7"/>
        <v>0</v>
      </c>
      <c r="J36" s="38">
        <f t="shared" ca="1" si="7"/>
        <v>0</v>
      </c>
      <c r="K36" s="38">
        <f t="shared" ca="1" si="7"/>
        <v>0</v>
      </c>
      <c r="L36" s="38">
        <f t="shared" ca="1" si="7"/>
        <v>0</v>
      </c>
      <c r="M36" s="38">
        <f t="shared" ca="1" si="7"/>
        <v>0</v>
      </c>
      <c r="N36" s="38">
        <f t="shared" ca="1" si="7"/>
        <v>0</v>
      </c>
      <c r="O36" s="38">
        <f t="shared" ca="1" si="7"/>
        <v>-1140</v>
      </c>
      <c r="P36" s="39"/>
    </row>
    <row r="38" spans="1:16" s="2" customFormat="1" ht="15" customHeight="1" x14ac:dyDescent="0.35">
      <c r="A38" s="31"/>
      <c r="B38" s="37" t="s">
        <v>28</v>
      </c>
      <c r="C38" s="40">
        <f ca="1">IF(ISBLANK($D$2)=FALSE,IF($D$3="Deposits",SUMPRODUCT((PayDate&lt;DATE(YEAR(C$5),MONTH(C$5),1))*(Type="D")*(BankCode=$D$2)*(Amount)),IF($D$3="Withdrawals",-SUMPRODUCT((PayDate&lt;DATE(YEAR(C$5),MONTH(C$5),1))*(Type="W")*(BankCode=$D$2)*(Amount)),SUMPRODUCT((PayDate&lt;DATE(YEAR(C$5),MONTH(C$5),1))*(Type="D")*(BankCode=$D$2)*(Amount))-SUMPRODUCT((PayDate&lt;DATE(YEAR(C$5),MONTH(C$5),1))*(Type="W")*(BankCode=$D$2)*(Amount)))),IF($D$3="Deposits",SUMPRODUCT((PayDate&lt;DATE(YEAR(C$5),MONTH(C$5),1))*(Type="D")*(Amount)),IF($D$3="Withdrawals",-SUMPRODUCT((PayDate&lt;DATE(YEAR(C$5),MONTH(C$5),1))*(Type="W")*(Amount)),SUMPRODUCT((PayDate&lt;DATE(YEAR(C$5),MONTH(C$5),1))*(Type="D")*(Amount))-SUMPRODUCT((PayDate&lt;DATE(YEAR(C$5),MONTH(C$5),1))*(Type="W")*(Amount)))))</f>
        <v>2000</v>
      </c>
      <c r="D38" s="40">
        <f ca="1">C40</f>
        <v>860</v>
      </c>
      <c r="E38" s="40">
        <f t="shared" ref="E38:N38" ca="1" si="8">D40</f>
        <v>860</v>
      </c>
      <c r="F38" s="40">
        <f t="shared" ca="1" si="8"/>
        <v>860</v>
      </c>
      <c r="G38" s="40">
        <f t="shared" ca="1" si="8"/>
        <v>860</v>
      </c>
      <c r="H38" s="40">
        <f t="shared" ca="1" si="8"/>
        <v>860</v>
      </c>
      <c r="I38" s="40">
        <f t="shared" ca="1" si="8"/>
        <v>860</v>
      </c>
      <c r="J38" s="40">
        <f t="shared" ca="1" si="8"/>
        <v>860</v>
      </c>
      <c r="K38" s="40">
        <f t="shared" ca="1" si="8"/>
        <v>860</v>
      </c>
      <c r="L38" s="40">
        <f t="shared" ca="1" si="8"/>
        <v>860</v>
      </c>
      <c r="M38" s="40">
        <f t="shared" ca="1" si="8"/>
        <v>860</v>
      </c>
      <c r="N38" s="40">
        <f t="shared" ca="1" si="8"/>
        <v>860</v>
      </c>
      <c r="O38" s="40">
        <f ca="1">C38</f>
        <v>2000</v>
      </c>
      <c r="P38" s="39"/>
    </row>
    <row r="40" spans="1:16" s="2" customFormat="1" ht="15" customHeight="1" x14ac:dyDescent="0.35">
      <c r="A40" s="31"/>
      <c r="B40" s="37" t="s">
        <v>84</v>
      </c>
      <c r="C40" s="40">
        <f ca="1">SUM(C36,C38)</f>
        <v>860</v>
      </c>
      <c r="D40" s="40">
        <f t="shared" ref="D40:O40" ca="1" si="9">SUM(D36,D38)</f>
        <v>860</v>
      </c>
      <c r="E40" s="40">
        <f t="shared" ca="1" si="9"/>
        <v>860</v>
      </c>
      <c r="F40" s="40">
        <f t="shared" ca="1" si="9"/>
        <v>860</v>
      </c>
      <c r="G40" s="40">
        <f t="shared" ca="1" si="9"/>
        <v>860</v>
      </c>
      <c r="H40" s="40">
        <f t="shared" ca="1" si="9"/>
        <v>860</v>
      </c>
      <c r="I40" s="40">
        <f t="shared" ca="1" si="9"/>
        <v>860</v>
      </c>
      <c r="J40" s="40">
        <f t="shared" ca="1" si="9"/>
        <v>860</v>
      </c>
      <c r="K40" s="40">
        <f t="shared" ca="1" si="9"/>
        <v>860</v>
      </c>
      <c r="L40" s="40">
        <f t="shared" ca="1" si="9"/>
        <v>860</v>
      </c>
      <c r="M40" s="40">
        <f t="shared" ca="1" si="9"/>
        <v>860</v>
      </c>
      <c r="N40" s="40">
        <f t="shared" ca="1" si="9"/>
        <v>860</v>
      </c>
      <c r="O40" s="40">
        <f t="shared" ca="1" si="9"/>
        <v>860</v>
      </c>
      <c r="P40" s="39"/>
    </row>
    <row r="42" spans="1:16" ht="15" customHeight="1" x14ac:dyDescent="0.3">
      <c r="A42" s="9" t="str">
        <f ca="1">OFFSET('Set-up'!$A$9,ROW($B42)-ROW($B$41),0,1,1)</f>
        <v>B1</v>
      </c>
      <c r="B42" s="10" t="str">
        <f ca="1">OFFSET('Set-up'!$A$9,ROW($B42)-ROW($B$41),1,1,1)</f>
        <v>B1 Bank Account</v>
      </c>
      <c r="C42" s="11">
        <f t="shared" ref="C42:N45" ca="1" si="10">SUMPRODUCT((PayDate&lt;=C$5)*(Type="D")*(BankCode=$A42)*(Amount))-SUMPRODUCT((PayDate&lt;=C$5)*(Type="W")*(BankCode=$A42)*(Amount))</f>
        <v>860</v>
      </c>
      <c r="D42" s="11">
        <f t="shared" ca="1" si="10"/>
        <v>860</v>
      </c>
      <c r="E42" s="11">
        <f t="shared" ca="1" si="10"/>
        <v>860</v>
      </c>
      <c r="F42" s="11">
        <f t="shared" ca="1" si="10"/>
        <v>860</v>
      </c>
      <c r="G42" s="11">
        <f t="shared" ca="1" si="10"/>
        <v>860</v>
      </c>
      <c r="H42" s="11">
        <f t="shared" ca="1" si="10"/>
        <v>860</v>
      </c>
      <c r="I42" s="11">
        <f t="shared" ca="1" si="10"/>
        <v>860</v>
      </c>
      <c r="J42" s="11">
        <f t="shared" ca="1" si="10"/>
        <v>860</v>
      </c>
      <c r="K42" s="11">
        <f t="shared" ca="1" si="10"/>
        <v>860</v>
      </c>
      <c r="L42" s="11">
        <f t="shared" ca="1" si="10"/>
        <v>860</v>
      </c>
      <c r="M42" s="11">
        <f t="shared" ca="1" si="10"/>
        <v>860</v>
      </c>
      <c r="N42" s="11">
        <f t="shared" ca="1" si="10"/>
        <v>860</v>
      </c>
      <c r="O42" s="11">
        <f ca="1">N42</f>
        <v>860</v>
      </c>
    </row>
    <row r="43" spans="1:16" ht="15" customHeight="1" x14ac:dyDescent="0.3">
      <c r="A43" s="9" t="str">
        <f ca="1">OFFSET('Set-up'!$A$9,ROW($B43)-ROW($B$41),0,1,1)</f>
        <v>B2</v>
      </c>
      <c r="B43" s="10" t="str">
        <f ca="1">OFFSET('Set-up'!$A$9,ROW($B43)-ROW($B$41),1,1,1)</f>
        <v>B2 Bank Account</v>
      </c>
      <c r="C43" s="11">
        <f t="shared" ca="1" si="10"/>
        <v>0</v>
      </c>
      <c r="D43" s="11">
        <f t="shared" ca="1" si="10"/>
        <v>0</v>
      </c>
      <c r="E43" s="11">
        <f t="shared" ca="1" si="10"/>
        <v>0</v>
      </c>
      <c r="F43" s="11">
        <f t="shared" ca="1" si="10"/>
        <v>0</v>
      </c>
      <c r="G43" s="11">
        <f t="shared" ca="1" si="10"/>
        <v>0</v>
      </c>
      <c r="H43" s="11">
        <f t="shared" ca="1" si="10"/>
        <v>0</v>
      </c>
      <c r="I43" s="11">
        <f t="shared" ca="1" si="10"/>
        <v>0</v>
      </c>
      <c r="J43" s="11">
        <f t="shared" ca="1" si="10"/>
        <v>0</v>
      </c>
      <c r="K43" s="11">
        <f t="shared" ca="1" si="10"/>
        <v>0</v>
      </c>
      <c r="L43" s="11">
        <f t="shared" ca="1" si="10"/>
        <v>0</v>
      </c>
      <c r="M43" s="11">
        <f t="shared" ca="1" si="10"/>
        <v>0</v>
      </c>
      <c r="N43" s="11">
        <f t="shared" ca="1" si="10"/>
        <v>0</v>
      </c>
      <c r="O43" s="11">
        <f t="shared" ref="O43:O45" ca="1" si="11">N43</f>
        <v>0</v>
      </c>
    </row>
    <row r="44" spans="1:16" ht="15" customHeight="1" x14ac:dyDescent="0.3">
      <c r="A44" s="9" t="str">
        <f ca="1">OFFSET('Set-up'!$A$9,ROW($B44)-ROW($B$41),0,1,1)</f>
        <v>B3</v>
      </c>
      <c r="B44" s="10" t="str">
        <f ca="1">OFFSET('Set-up'!$A$9,ROW($B44)-ROW($B$41),1,1,1)</f>
        <v>B3 Bank Account</v>
      </c>
      <c r="C44" s="11">
        <f t="shared" ca="1" si="10"/>
        <v>0</v>
      </c>
      <c r="D44" s="11">
        <f t="shared" ca="1" si="10"/>
        <v>0</v>
      </c>
      <c r="E44" s="11">
        <f t="shared" ca="1" si="10"/>
        <v>0</v>
      </c>
      <c r="F44" s="11">
        <f t="shared" ca="1" si="10"/>
        <v>0</v>
      </c>
      <c r="G44" s="11">
        <f t="shared" ca="1" si="10"/>
        <v>0</v>
      </c>
      <c r="H44" s="11">
        <f t="shared" ca="1" si="10"/>
        <v>0</v>
      </c>
      <c r="I44" s="11">
        <f t="shared" ca="1" si="10"/>
        <v>0</v>
      </c>
      <c r="J44" s="11">
        <f t="shared" ca="1" si="10"/>
        <v>0</v>
      </c>
      <c r="K44" s="11">
        <f t="shared" ca="1" si="10"/>
        <v>0</v>
      </c>
      <c r="L44" s="11">
        <f t="shared" ca="1" si="10"/>
        <v>0</v>
      </c>
      <c r="M44" s="11">
        <f t="shared" ca="1" si="10"/>
        <v>0</v>
      </c>
      <c r="N44" s="11">
        <f t="shared" ca="1" si="10"/>
        <v>0</v>
      </c>
      <c r="O44" s="11">
        <f t="shared" ca="1" si="11"/>
        <v>0</v>
      </c>
    </row>
    <row r="45" spans="1:16" ht="15" customHeight="1" x14ac:dyDescent="0.3">
      <c r="A45" s="9" t="str">
        <f ca="1">OFFSET('Set-up'!$A$9,ROW($B45)-ROW($B$41),0,1,1)</f>
        <v>PC</v>
      </c>
      <c r="B45" s="10" t="str">
        <f ca="1">OFFSET('Set-up'!$A$9,ROW($B45)-ROW($B$41),1,1,1)</f>
        <v>Petty Cash</v>
      </c>
      <c r="C45" s="11">
        <f t="shared" ca="1" si="10"/>
        <v>0</v>
      </c>
      <c r="D45" s="11">
        <f t="shared" ca="1" si="10"/>
        <v>0</v>
      </c>
      <c r="E45" s="11">
        <f t="shared" ca="1" si="10"/>
        <v>0</v>
      </c>
      <c r="F45" s="11">
        <f t="shared" ca="1" si="10"/>
        <v>0</v>
      </c>
      <c r="G45" s="11">
        <f t="shared" ca="1" si="10"/>
        <v>0</v>
      </c>
      <c r="H45" s="11">
        <f t="shared" ca="1" si="10"/>
        <v>0</v>
      </c>
      <c r="I45" s="11">
        <f t="shared" ca="1" si="10"/>
        <v>0</v>
      </c>
      <c r="J45" s="11">
        <f t="shared" ca="1" si="10"/>
        <v>0</v>
      </c>
      <c r="K45" s="11">
        <f t="shared" ca="1" si="10"/>
        <v>0</v>
      </c>
      <c r="L45" s="11">
        <f t="shared" ca="1" si="10"/>
        <v>0</v>
      </c>
      <c r="M45" s="11">
        <f t="shared" ca="1" si="10"/>
        <v>0</v>
      </c>
      <c r="N45" s="11">
        <f t="shared" ca="1" si="10"/>
        <v>0</v>
      </c>
      <c r="O45" s="11">
        <f t="shared" ca="1" si="11"/>
        <v>0</v>
      </c>
    </row>
  </sheetData>
  <phoneticPr fontId="3" type="noConversion"/>
  <conditionalFormatting sqref="A6:A36">
    <cfRule type="expression" dxfId="2" priority="3" stopIfTrue="1">
      <formula>COUNTIF(AccountNo,A6)&gt;1</formula>
    </cfRule>
  </conditionalFormatting>
  <dataValidations count="3">
    <dataValidation type="list" allowBlank="1" showInputMessage="1" showErrorMessage="1" errorTitle="Invalid Selection" error="Select a valid transaction type from the list box." sqref="D3" xr:uid="{00000000-0002-0000-0300-000000000000}">
      <formula1>"All,Deposits,Withdrawals"</formula1>
    </dataValidation>
    <dataValidation type="date" operator="greaterThan" allowBlank="1" showInputMessage="1" showErrorMessage="1" errorTitle="Invalid Date" error="Enter a valid date in accordance with the regional date settings that are specified in the System Control Panel." sqref="D1" xr:uid="{00000000-0002-0000-0300-000001000000}">
      <formula1>36526</formula1>
    </dataValidation>
    <dataValidation type="list" allowBlank="1" showInputMessage="1" showErrorMessage="1" errorTitle="Invalid Data" error="Select a valid item from the list box." sqref="D2" xr:uid="{00000000-0002-0000-0300-000002000000}">
      <formula1>Banks</formula1>
    </dataValidation>
  </dataValidations>
  <pageMargins left="0.55118110236220474" right="0.55118110236220474" top="0.59055118110236227" bottom="0.59055118110236227" header="0.31496062992125984" footer="0.31496062992125984"/>
  <pageSetup paperSize="9" scale="60" orientation="landscape" r:id="rId1"/>
  <headerFooter alignWithMargins="0"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27"/>
  <sheetViews>
    <sheetView zoomScale="95" zoomScaleNormal="95" workbookViewId="0">
      <selection activeCell="B4" sqref="B4"/>
    </sheetView>
  </sheetViews>
  <sheetFormatPr defaultColWidth="9.1328125" defaultRowHeight="15" customHeight="1" x14ac:dyDescent="0.3"/>
  <cols>
    <col min="1" max="1" width="38.73046875" style="13" customWidth="1"/>
    <col min="2" max="2" width="15.73046875" style="11" customWidth="1"/>
    <col min="3" max="17" width="15.73046875" style="13" customWidth="1"/>
    <col min="18" max="16384" width="9.1328125" style="13"/>
  </cols>
  <sheetData>
    <row r="1" spans="1:5" x14ac:dyDescent="0.4">
      <c r="A1" s="30" t="str">
        <f>'Set-up'!$C$4</f>
        <v>Example Company Ltd</v>
      </c>
      <c r="E1" s="16"/>
    </row>
    <row r="2" spans="1:5" ht="15" customHeight="1" x14ac:dyDescent="0.35">
      <c r="A2" s="49" t="s">
        <v>5</v>
      </c>
    </row>
    <row r="3" spans="1:5" ht="15" customHeight="1" x14ac:dyDescent="0.3">
      <c r="A3" s="5" t="s">
        <v>23</v>
      </c>
    </row>
    <row r="4" spans="1:5" ht="15" customHeight="1" x14ac:dyDescent="0.4">
      <c r="A4" s="14" t="s">
        <v>125</v>
      </c>
      <c r="B4" s="62" t="s">
        <v>96</v>
      </c>
    </row>
    <row r="5" spans="1:5" s="14" customFormat="1" ht="13.9" x14ac:dyDescent="0.4">
      <c r="A5" s="14" t="s">
        <v>6</v>
      </c>
      <c r="B5" s="63">
        <v>42460</v>
      </c>
    </row>
    <row r="7" spans="1:5" s="18" customFormat="1" ht="13.9" x14ac:dyDescent="0.4">
      <c r="A7" s="14" t="s">
        <v>8</v>
      </c>
      <c r="B7" s="17"/>
    </row>
    <row r="8" spans="1:5" ht="15" customHeight="1" x14ac:dyDescent="0.3">
      <c r="A8" s="13" t="s">
        <v>18</v>
      </c>
      <c r="B8" s="11">
        <f>SUM(B12,-B10,-B11)</f>
        <v>2000</v>
      </c>
    </row>
    <row r="9" spans="1:5" ht="15" customHeight="1" x14ac:dyDescent="0.35">
      <c r="A9" s="46" t="s">
        <v>9</v>
      </c>
    </row>
    <row r="10" spans="1:5" ht="15" customHeight="1" x14ac:dyDescent="0.3">
      <c r="A10" s="13" t="s">
        <v>10</v>
      </c>
      <c r="B10" s="11">
        <f>IF(ISBLANK($B$4)=FALSE,-SUMPRODUCT((PayDate&lt;FirstDay)*(Type="W")*(StateDate&gt;=FirstDay)*(BankCode=$B$4)*(Amount))-SUMPRODUCT((PayDate&lt;FirstDay)*(Type="W")*(ISBLANK(StateDate)=TRUE)*(BankCode=$B$4)*(Amount)),-SUMPRODUCT((PayDate&lt;FirstDay)*(Type="W")*(StateDate&gt;=FirstDay)*(Amount))-SUMPRODUCT((PayDate&lt;FirstDay)*(Type="W")*(ISBLANK(StateDate)=TRUE)*(Amount)))</f>
        <v>0</v>
      </c>
    </row>
    <row r="11" spans="1:5" ht="15" customHeight="1" x14ac:dyDescent="0.3">
      <c r="A11" s="13" t="s">
        <v>11</v>
      </c>
      <c r="B11" s="11">
        <f>IF(ISBLANK($B$4)=FALSE,SUMPRODUCT((PayDate&lt;FirstDay)*(Type="D")*(StateDate&gt;=FirstDay)*(BankCode=$B$4)*(Amount))+SUMPRODUCT((PayDate&lt;FirstDay)*(Type="D")*(ISBLANK(StateDate)=TRUE)*(BankCode=$B$4)*(Amount)),SUMPRODUCT((PayDate&lt;FirstDay)*(Type="D")*(StateDate&gt;=FirstDay)*(Amount))+SUMPRODUCT((PayDate&lt;FirstDay)*(Type="D")*(ISBLANK(StateDate)=TRUE)*(Amount)))</f>
        <v>0</v>
      </c>
    </row>
    <row r="12" spans="1:5" ht="15" customHeight="1" x14ac:dyDescent="0.3">
      <c r="A12" s="13" t="s">
        <v>12</v>
      </c>
      <c r="B12" s="11">
        <f>IF(ISBLANK($B$4)=FALSE,SUMPRODUCT((PayDate&lt;FirstDay)*(Type="D")*(BankCode=$B$4)*(Amount))-SUMPRODUCT((PayDate&lt;FirstDay)*(Type="W")*(BankCode=$B$4)*(Amount)),SUMPRODUCT((PayDate&lt;FirstDay)*(Type="D")*(Amount))-SUMPRODUCT((PayDate&lt;FirstDay)*(Type="W")*(Amount)))</f>
        <v>2000</v>
      </c>
    </row>
    <row r="14" spans="1:5" s="14" customFormat="1" ht="13.9" x14ac:dyDescent="0.4">
      <c r="A14" s="14" t="s">
        <v>13</v>
      </c>
      <c r="B14" s="15"/>
    </row>
    <row r="15" spans="1:5" ht="15" customHeight="1" x14ac:dyDescent="0.3">
      <c r="A15" s="13" t="s">
        <v>10</v>
      </c>
      <c r="B15" s="11">
        <f>IF(ISBLANK($B$4)=FALSE,-SUMPRODUCT((PayDate&gt;=FirstDay)*(PayDate&lt;=LastDay)*(Type="W")*(BankCode=$B$4)*(Amount)),-SUMPRODUCT((PayDate&gt;=FirstDay)*(PayDate&lt;=LastDay)*(Type="W")*(Amount)))</f>
        <v>-1140</v>
      </c>
    </row>
    <row r="16" spans="1:5" ht="15" customHeight="1" x14ac:dyDescent="0.3">
      <c r="A16" s="13" t="s">
        <v>11</v>
      </c>
      <c r="B16" s="11">
        <f>IF(ISBLANK($B$4)=FALSE,SUMPRODUCT((PayDate&gt;=FirstDay)*(PayDate&lt;=LastDay)*(Type="D")*(BankCode=$B$4)*(Amount)),SUMPRODUCT((PayDate&gt;=FirstDay)*(PayDate&lt;=LastDay)*(Type="D")*(Amount)))</f>
        <v>0</v>
      </c>
    </row>
    <row r="18" spans="1:3" s="18" customFormat="1" ht="13.9" x14ac:dyDescent="0.4">
      <c r="A18" s="14" t="s">
        <v>14</v>
      </c>
      <c r="B18" s="17"/>
    </row>
    <row r="19" spans="1:3" ht="15" customHeight="1" x14ac:dyDescent="0.3">
      <c r="A19" s="13" t="s">
        <v>12</v>
      </c>
      <c r="B19" s="11">
        <f>SUM(B12,B15,B16)</f>
        <v>860</v>
      </c>
    </row>
    <row r="20" spans="1:3" ht="15" customHeight="1" x14ac:dyDescent="0.35">
      <c r="A20" s="47" t="s">
        <v>9</v>
      </c>
    </row>
    <row r="21" spans="1:3" ht="15" customHeight="1" x14ac:dyDescent="0.3">
      <c r="A21" s="13" t="s">
        <v>10</v>
      </c>
      <c r="B21" s="11">
        <f>IF(ISBLANK($B$4)=FALSE,-SUMPRODUCT((PayDate&lt;=LastDay)*(Type="W")*(StateDate&gt;LastDay)*(BankCode=$B$4)*(Amount))-SUMPRODUCT((PayDate&lt;=LastDay)*(Type="W")*(ISBLANK(StateDate)=TRUE)*(BankCode=$B$4)*(Amount)),-SUMPRODUCT((PayDate&lt;=LastDay)*(Type="W")*(StateDate&gt;LastDay)*(Amount))-SUMPRODUCT((PayDate&lt;=LastDay)*(Type="W")*(ISBLANK(StateDate)=TRUE)*(Amount)))</f>
        <v>0</v>
      </c>
    </row>
    <row r="22" spans="1:3" ht="15" customHeight="1" x14ac:dyDescent="0.3">
      <c r="A22" s="13" t="s">
        <v>11</v>
      </c>
      <c r="B22" s="11">
        <f>IF(ISBLANK($B$4)=FALSE,SUMPRODUCT((PayDate&lt;=LastDay)*(Type="D")*(StateDate&gt;LastDay)*(BankCode=$B$4)*(Amount))+SUMPRODUCT((PayDate&lt;=LastDay)*(Type="D")*(ISBLANK(StateDate)=TRUE)*(BankCode=$B$4)*(Amount)),SUMPRODUCT((PayDate&lt;=LastDay)*(Type="D")*(StateDate&gt;LastDay)*(Amount))+SUMPRODUCT((PayDate&lt;=LastDay)*(Type="D")*(ISBLANK(StateDate)=TRUE)*(Amount)))</f>
        <v>0</v>
      </c>
    </row>
    <row r="23" spans="1:3" ht="15" customHeight="1" x14ac:dyDescent="0.3">
      <c r="A23" s="13" t="s">
        <v>18</v>
      </c>
      <c r="B23" s="11">
        <f>SUM(B19,-B21,-B22)</f>
        <v>860</v>
      </c>
    </row>
    <row r="25" spans="1:3" s="14" customFormat="1" ht="13.9" x14ac:dyDescent="0.4">
      <c r="A25" s="14" t="s">
        <v>15</v>
      </c>
      <c r="B25" s="64">
        <v>860</v>
      </c>
    </row>
    <row r="27" spans="1:3" ht="18" customHeight="1" x14ac:dyDescent="0.3">
      <c r="A27" s="13" t="s">
        <v>16</v>
      </c>
      <c r="B27" s="11">
        <f>ROUND(B23-B25,2)</f>
        <v>0</v>
      </c>
      <c r="C27" s="48" t="str">
        <f>IF(ROUND(B27,2)=0,"ok","error")</f>
        <v>ok</v>
      </c>
    </row>
  </sheetData>
  <sheetProtection formatCells="0" formatColumns="0" formatRows="0"/>
  <phoneticPr fontId="3" type="noConversion"/>
  <conditionalFormatting sqref="C27">
    <cfRule type="cellIs" dxfId="1" priority="1" stopIfTrue="1" operator="equal">
      <formula>"ok"</formula>
    </cfRule>
    <cfRule type="cellIs" dxfId="0" priority="2" stopIfTrue="1" operator="equal">
      <formula>"error"</formula>
    </cfRule>
  </conditionalFormatting>
  <dataValidations count="2">
    <dataValidation type="list" allowBlank="1" showInputMessage="1" showErrorMessage="1" errorTitle="Invalid Data" error="Select a valid item from the list box." sqref="B4" xr:uid="{00000000-0002-0000-0400-000000000000}">
      <formula1>Banks</formula1>
    </dataValidation>
    <dataValidation type="date" operator="greaterThan" allowBlank="1" showInputMessage="1" showErrorMessage="1" errorTitle="Invalid Date" error="Enter a valid date in accordance with the regional date settings that are specified in the System Control Panel." sqref="B5" xr:uid="{00000000-0002-0000-0400-000001000000}">
      <formula1>36526</formula1>
    </dataValidation>
  </dataValidations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15</vt:i4>
      </vt:variant>
    </vt:vector>
  </HeadingPairs>
  <TitlesOfParts>
    <vt:vector size="19" baseType="lpstr">
      <vt:lpstr>Set-up</vt:lpstr>
      <vt:lpstr>Data</vt:lpstr>
      <vt:lpstr>Cashbook</vt:lpstr>
      <vt:lpstr>Recon</vt:lpstr>
      <vt:lpstr>Account</vt:lpstr>
      <vt:lpstr>Amount</vt:lpstr>
      <vt:lpstr>AmountExcl</vt:lpstr>
      <vt:lpstr>AmountTax</vt:lpstr>
      <vt:lpstr>BalDate</vt:lpstr>
      <vt:lpstr>BankCode</vt:lpstr>
      <vt:lpstr>Banks</vt:lpstr>
      <vt:lpstr>BanksAll</vt:lpstr>
      <vt:lpstr>ErrorCode</vt:lpstr>
      <vt:lpstr>LastDay</vt:lpstr>
      <vt:lpstr>PayDate</vt:lpstr>
      <vt:lpstr>Data!Print_Titles</vt:lpstr>
      <vt:lpstr>StateDate</vt:lpstr>
      <vt:lpstr>Transactions</vt:lpstr>
      <vt:lpstr>Type</vt:lpstr>
    </vt:vector>
  </TitlesOfParts>
  <Company>BDS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BDS Tools</dc:title>
  <dc:subject>BDS Tools</dc:subject>
  <dc:creator>Excel Skills</dc:creator>
  <cp:keywords>BDS Tools; cashbook, excel cashbook, bank reconciliation</cp:keywords>
  <dc:description>BDS Tools to help with managing your business</dc:description>
  <cp:lastModifiedBy>Peter</cp:lastModifiedBy>
  <cp:lastPrinted>2011-11-16T08:31:31Z</cp:lastPrinted>
  <dcterms:created xsi:type="dcterms:W3CDTF">2010-05-04T10:58:44Z</dcterms:created>
  <dcterms:modified xsi:type="dcterms:W3CDTF">2020-04-27T03:48:56Z</dcterms:modified>
  <cp:category>BDS Tools; Version 3.0</cp:category>
  <cp:contentStatus>Published</cp:contentStatus>
  <cp:version>1</cp:version>
</cp:coreProperties>
</file>